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edhulk9000/Downloads/"/>
    </mc:Choice>
  </mc:AlternateContent>
  <xr:revisionPtr revIDLastSave="0" documentId="13_ncr:1_{0A983A09-CF62-D147-BE2C-8DD39995639F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Part 1. Optimal Portfolios" sheetId="2" r:id="rId1"/>
  </sheets>
  <definedNames>
    <definedName name="solver_adj" localSheetId="0" hidden="1">'Part 1. Optimal Portfolios'!$V$4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itr" localSheetId="0" hidden="1">2147483647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opt" localSheetId="0" hidden="1">'Part 1. Optimal Portfolios'!$V$8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2</definedName>
    <definedName name="sqme4hlf0arj11rs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75" i="2" l="1"/>
  <c r="AE46" i="2"/>
  <c r="AE47" i="2"/>
  <c r="AE48" i="2"/>
  <c r="AE49" i="2"/>
  <c r="AE50" i="2"/>
  <c r="AE51" i="2"/>
  <c r="AE52" i="2"/>
  <c r="AE53" i="2"/>
  <c r="AE54" i="2"/>
  <c r="AE55" i="2"/>
  <c r="AE56" i="2"/>
  <c r="AE57" i="2"/>
  <c r="AE58" i="2"/>
  <c r="AE59" i="2"/>
  <c r="AE60" i="2"/>
  <c r="AE61" i="2"/>
  <c r="AE62" i="2"/>
  <c r="AE63" i="2"/>
  <c r="AE64" i="2"/>
  <c r="AE65" i="2"/>
  <c r="AE66" i="2"/>
  <c r="AE67" i="2"/>
  <c r="AE68" i="2"/>
  <c r="AE69" i="2"/>
  <c r="AE70" i="2"/>
  <c r="AE71" i="2"/>
  <c r="AE72" i="2"/>
  <c r="AE73" i="2"/>
  <c r="AE74" i="2"/>
  <c r="AF47" i="2"/>
  <c r="AF48" i="2"/>
  <c r="AF49" i="2"/>
  <c r="AF50" i="2"/>
  <c r="AF51" i="2"/>
  <c r="AF52" i="2"/>
  <c r="AF53" i="2"/>
  <c r="AF54" i="2"/>
  <c r="AF55" i="2"/>
  <c r="AF56" i="2"/>
  <c r="AF57" i="2"/>
  <c r="AF58" i="2"/>
  <c r="AF59" i="2"/>
  <c r="AF60" i="2"/>
  <c r="AF61" i="2"/>
  <c r="AF62" i="2"/>
  <c r="AF63" i="2"/>
  <c r="AF64" i="2"/>
  <c r="AF65" i="2"/>
  <c r="AF66" i="2"/>
  <c r="AF67" i="2"/>
  <c r="AF68" i="2"/>
  <c r="AF69" i="2"/>
  <c r="AF70" i="2"/>
  <c r="AF71" i="2"/>
  <c r="AF72" i="2"/>
  <c r="AF73" i="2"/>
  <c r="AF74" i="2"/>
  <c r="AF75" i="2"/>
  <c r="AF5" i="2"/>
  <c r="AF6" i="2"/>
  <c r="AF7" i="2"/>
  <c r="AF8" i="2"/>
  <c r="AF9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F24" i="2"/>
  <c r="AF25" i="2"/>
  <c r="AF26" i="2"/>
  <c r="AF27" i="2"/>
  <c r="AF28" i="2"/>
  <c r="AF29" i="2"/>
  <c r="AF30" i="2"/>
  <c r="AF31" i="2"/>
  <c r="AF32" i="2"/>
  <c r="AF33" i="2"/>
  <c r="AF34" i="2"/>
  <c r="AF35" i="2"/>
  <c r="AF36" i="2"/>
  <c r="AF37" i="2"/>
  <c r="AF38" i="2"/>
  <c r="AF39" i="2"/>
  <c r="AF40" i="2"/>
  <c r="AF41" i="2"/>
  <c r="AF42" i="2"/>
  <c r="AF43" i="2"/>
  <c r="AF44" i="2"/>
  <c r="AF45" i="2"/>
  <c r="AF46" i="2"/>
  <c r="AE5" i="2"/>
  <c r="AE6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E25" i="2"/>
  <c r="AE26" i="2"/>
  <c r="AE27" i="2"/>
  <c r="AE28" i="2"/>
  <c r="AE29" i="2"/>
  <c r="AE30" i="2"/>
  <c r="AE31" i="2"/>
  <c r="AE32" i="2"/>
  <c r="AE33" i="2"/>
  <c r="AE34" i="2"/>
  <c r="AE35" i="2"/>
  <c r="AE36" i="2"/>
  <c r="AE37" i="2"/>
  <c r="AE38" i="2"/>
  <c r="AE39" i="2"/>
  <c r="AE40" i="2"/>
  <c r="AE41" i="2"/>
  <c r="AE42" i="2"/>
  <c r="AE43" i="2"/>
  <c r="AE44" i="2"/>
  <c r="AE45" i="2"/>
  <c r="AF4" i="2"/>
  <c r="AE4" i="2"/>
  <c r="V8" i="2"/>
  <c r="V7" i="2"/>
  <c r="V6" i="2"/>
  <c r="AB5" i="2"/>
  <c r="AB6" i="2"/>
  <c r="AB7" i="2"/>
  <c r="AB8" i="2"/>
  <c r="AB9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60" i="2"/>
  <c r="AB61" i="2"/>
  <c r="AB62" i="2"/>
  <c r="AB63" i="2"/>
  <c r="AB64" i="2"/>
  <c r="AB65" i="2"/>
  <c r="AB66" i="2"/>
  <c r="AB67" i="2"/>
  <c r="AB68" i="2"/>
  <c r="AB69" i="2"/>
  <c r="AB70" i="2"/>
  <c r="AB71" i="2"/>
  <c r="AB72" i="2"/>
  <c r="AB73" i="2"/>
  <c r="AB74" i="2"/>
  <c r="AB75" i="2"/>
  <c r="AB4" i="2"/>
  <c r="L57" i="2"/>
  <c r="W4" i="2"/>
  <c r="N20" i="2"/>
  <c r="O56" i="2"/>
  <c r="N57" i="2" s="1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1" i="2"/>
  <c r="N22" i="2"/>
  <c r="N23" i="2"/>
  <c r="N24" i="2"/>
  <c r="N25" i="2"/>
  <c r="N5" i="2"/>
  <c r="J13" i="2"/>
  <c r="I13" i="2"/>
  <c r="V43" i="2" l="1"/>
  <c r="V46" i="2"/>
  <c r="V48" i="2"/>
  <c r="V41" i="2"/>
  <c r="V44" i="2"/>
  <c r="V40" i="2"/>
  <c r="V49" i="2"/>
  <c r="V39" i="2"/>
  <c r="V45" i="2"/>
  <c r="V42" i="2"/>
  <c r="V47" i="2"/>
  <c r="M6" i="2" l="1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5" i="2"/>
  <c r="G28" i="2"/>
  <c r="H21" i="2"/>
  <c r="I20" i="2"/>
  <c r="I21" i="2"/>
  <c r="H20" i="2"/>
  <c r="H13" i="2"/>
  <c r="G13" i="2"/>
  <c r="J5" i="2"/>
  <c r="I5" i="2"/>
  <c r="H5" i="2"/>
  <c r="G5" i="2"/>
</calcChain>
</file>

<file path=xl/sharedStrings.xml><?xml version="1.0" encoding="utf-8"?>
<sst xmlns="http://schemas.openxmlformats.org/spreadsheetml/2006/main" count="72" uniqueCount="50">
  <si>
    <t>Average</t>
  </si>
  <si>
    <t>Annualized</t>
  </si>
  <si>
    <t>Standard deviation: Volatility of each asset</t>
  </si>
  <si>
    <t>Std. dev.</t>
  </si>
  <si>
    <t>Diversification benefit?</t>
  </si>
  <si>
    <t>Interpret avg return?</t>
  </si>
  <si>
    <t>Interpret std. dev.?</t>
  </si>
  <si>
    <t>SD of portfolio</t>
  </si>
  <si>
    <t>E(r) of portfolio</t>
  </si>
  <si>
    <t>Minimum-variance portfolio</t>
  </si>
  <si>
    <t>SD</t>
  </si>
  <si>
    <t>Via Solver:</t>
  </si>
  <si>
    <t>Exp. Ret.</t>
  </si>
  <si>
    <t xml:space="preserve"> </t>
  </si>
  <si>
    <t>Sharpe ratio</t>
  </si>
  <si>
    <t>Date</t>
  </si>
  <si>
    <t>Mkt-RF</t>
  </si>
  <si>
    <t>RF</t>
  </si>
  <si>
    <t>Port. excess returns</t>
  </si>
  <si>
    <t>Interpret alpha and beta?</t>
  </si>
  <si>
    <t>Jensen's alpha</t>
  </si>
  <si>
    <t>Treynor ratio</t>
  </si>
  <si>
    <t>Covariance vs correlation?</t>
  </si>
  <si>
    <t>AAPL</t>
  </si>
  <si>
    <t>AAPL return</t>
  </si>
  <si>
    <t>Monthly</t>
  </si>
  <si>
    <t>AAPL weight</t>
  </si>
  <si>
    <t>E(r)</t>
  </si>
  <si>
    <t>Correlation</t>
  </si>
  <si>
    <t>2. Mean-variance frontier</t>
  </si>
  <si>
    <t>Create portfolios with different combination of the two stocks</t>
  </si>
  <si>
    <t>Plot the mean-variance frontier using scatter plot</t>
  </si>
  <si>
    <t>Ask Solver to minimize SD</t>
  </si>
  <si>
    <t>Ask Solver to maximize Sharpe ratio</t>
  </si>
  <si>
    <t>4. Add the CAL to scatter plot</t>
  </si>
  <si>
    <t>5. Returns of optimal portfolio</t>
  </si>
  <si>
    <t>What do these measures imply?</t>
  </si>
  <si>
    <t>Estimate CAPM</t>
  </si>
  <si>
    <t>6. Performance measures</t>
  </si>
  <si>
    <t>Mkt return</t>
  </si>
  <si>
    <t>NVDA return</t>
  </si>
  <si>
    <t>NVDA weight</t>
  </si>
  <si>
    <t>NVDA</t>
  </si>
  <si>
    <t>1. Average returns: Expected returns of each asset</t>
  </si>
  <si>
    <t>Portfolio return</t>
  </si>
  <si>
    <t>Alternative formula</t>
  </si>
  <si>
    <t>3. Tangency portfolio (optimal risky portfolio max. Sharpe ratio)</t>
  </si>
  <si>
    <t>Variance-covariance matrix*</t>
  </si>
  <si>
    <t>*var is on diagonal entries and covar is on off-diagonal entries</t>
  </si>
  <si>
    <t>E®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</si>
</sst>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[$-409]mmm\-yy;@"/>
    <numFmt numFmtId="167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1" xfId="0" applyFont="1" applyBorder="1"/>
    <xf numFmtId="0" fontId="0" fillId="2" borderId="1" xfId="0" applyFill="1" applyBorder="1"/>
    <xf numFmtId="0" fontId="4" fillId="0" borderId="0" xfId="0" applyFont="1"/>
    <xf numFmtId="10" fontId="0" fillId="2" borderId="1" xfId="0" applyNumberFormat="1" applyFill="1" applyBorder="1"/>
    <xf numFmtId="10" fontId="0" fillId="0" borderId="0" xfId="0" applyNumberFormat="1"/>
    <xf numFmtId="0" fontId="0" fillId="0" borderId="0" xfId="0" quotePrefix="1"/>
    <xf numFmtId="10" fontId="0" fillId="0" borderId="0" xfId="1" applyNumberFormat="1" applyFont="1"/>
    <xf numFmtId="10" fontId="0" fillId="2" borderId="1" xfId="1" applyNumberFormat="1" applyFont="1" applyFill="1" applyBorder="1"/>
    <xf numFmtId="0" fontId="5" fillId="0" borderId="0" xfId="0" applyFont="1"/>
    <xf numFmtId="164" fontId="5" fillId="2" borderId="1" xfId="0" applyNumberFormat="1" applyFont="1" applyFill="1" applyBorder="1"/>
    <xf numFmtId="0" fontId="5" fillId="2" borderId="1" xfId="0" applyFont="1" applyFill="1" applyBorder="1"/>
    <xf numFmtId="10" fontId="5" fillId="2" borderId="1" xfId="1" applyNumberFormat="1" applyFont="1" applyFill="1" applyBorder="1"/>
    <xf numFmtId="165" fontId="0" fillId="0" borderId="0" xfId="0" applyNumberFormat="1"/>
    <xf numFmtId="2" fontId="0" fillId="2" borderId="1" xfId="0" applyNumberFormat="1" applyFill="1" applyBorder="1"/>
    <xf numFmtId="165" fontId="0" fillId="2" borderId="1" xfId="0" applyNumberFormat="1" applyFill="1" applyBorder="1"/>
    <xf numFmtId="165" fontId="5" fillId="2" borderId="1" xfId="1" applyNumberFormat="1" applyFont="1" applyFill="1" applyBorder="1"/>
    <xf numFmtId="0" fontId="3" fillId="0" borderId="2" xfId="0" applyFont="1" applyBorder="1"/>
    <xf numFmtId="0" fontId="0" fillId="2" borderId="1" xfId="0" applyFill="1" applyBorder="1" applyAlignment="1">
      <alignment horizontal="center"/>
    </xf>
    <xf numFmtId="166" fontId="0" fillId="0" borderId="1" xfId="0" applyNumberFormat="1" applyBorder="1"/>
    <xf numFmtId="2" fontId="7" fillId="2" borderId="1" xfId="0" applyNumberFormat="1" applyFont="1" applyFill="1" applyBorder="1"/>
    <xf numFmtId="0" fontId="7" fillId="0" borderId="0" xfId="0" applyFont="1"/>
    <xf numFmtId="2" fontId="0" fillId="0" borderId="0" xfId="0" applyNumberFormat="1"/>
    <xf numFmtId="167" fontId="0" fillId="2" borderId="1" xfId="0" applyNumberFormat="1" applyFill="1" applyBorder="1"/>
    <xf numFmtId="10" fontId="0" fillId="0" borderId="1" xfId="1" applyNumberFormat="1" applyFont="1" applyBorder="1"/>
    <xf numFmtId="165" fontId="0" fillId="2" borderId="1" xfId="1" applyNumberFormat="1" applyFont="1" applyFill="1" applyBorder="1"/>
    <xf numFmtId="0" fontId="8" fillId="0" borderId="0" xfId="0" applyFont="1"/>
    <xf numFmtId="10" fontId="2" fillId="0" borderId="1" xfId="1" applyNumberFormat="1" applyFont="1" applyBorder="1"/>
    <xf numFmtId="10" fontId="3" fillId="0" borderId="1" xfId="0" applyNumberFormat="1" applyFont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164" fontId="0" fillId="2" borderId="1" xfId="0" applyNumberFormat="1" applyFill="1" applyBorder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Mean-variance frontier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BG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'Part 1. Optimal Portfolios'!$O$4</c:f>
              <c:strCache>
                <c:ptCount val="1"/>
                <c:pt idx="0">
                  <c:v>E(r) of portfolio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'Part 1. Optimal Portfolios'!$N$5:$N$25</c:f>
              <c:numCache>
                <c:formatCode>0.00%</c:formatCode>
                <c:ptCount val="21"/>
                <c:pt idx="0">
                  <c:v>0.19324883892632955</c:v>
                </c:pt>
                <c:pt idx="1">
                  <c:v>0.18210544774465831</c:v>
                </c:pt>
                <c:pt idx="2">
                  <c:v>0.17112290323313142</c:v>
                </c:pt>
                <c:pt idx="3">
                  <c:v>0.16033426172946946</c:v>
                </c:pt>
                <c:pt idx="4">
                  <c:v>0.1497814291508715</c:v>
                </c:pt>
                <c:pt idx="5">
                  <c:v>0.13951792398601059</c:v>
                </c:pt>
                <c:pt idx="6">
                  <c:v>0.12961249657729804</c:v>
                </c:pt>
                <c:pt idx="7">
                  <c:v>0.12015373895713412</c:v>
                </c:pt>
                <c:pt idx="8">
                  <c:v>0.11125563474495721</c:v>
                </c:pt>
                <c:pt idx="9">
                  <c:v>0.103063500330489</c:v>
                </c:pt>
                <c:pt idx="10">
                  <c:v>9.5758694116969093E-2</c:v>
                </c:pt>
                <c:pt idx="11">
                  <c:v>8.955860348591288E-2</c:v>
                </c:pt>
                <c:pt idx="12">
                  <c:v>8.4706156673832467E-2</c:v>
                </c:pt>
                <c:pt idx="13">
                  <c:v>8.1442593643018923E-2</c:v>
                </c:pt>
                <c:pt idx="14">
                  <c:v>7.9962695683031687E-2</c:v>
                </c:pt>
                <c:pt idx="15">
                  <c:v>8.0365060214234466E-2</c:v>
                </c:pt>
                <c:pt idx="16">
                  <c:v>8.2622192335492395E-2</c:v>
                </c:pt>
                <c:pt idx="17">
                  <c:v>8.6589167856919821E-2</c:v>
                </c:pt>
                <c:pt idx="18">
                  <c:v>9.2045178443684622E-2</c:v>
                </c:pt>
                <c:pt idx="19">
                  <c:v>9.8743705217349542E-2</c:v>
                </c:pt>
                <c:pt idx="20">
                  <c:v>0.10645044540121508</c:v>
                </c:pt>
              </c:numCache>
            </c:numRef>
          </c:xVal>
          <c:yVal>
            <c:numRef>
              <c:f>'Part 1. Optimal Portfolios'!$O$5:$O$25</c:f>
              <c:numCache>
                <c:formatCode>0.00%</c:formatCode>
                <c:ptCount val="21"/>
                <c:pt idx="0">
                  <c:v>7.690017894539608E-2</c:v>
                </c:pt>
                <c:pt idx="1">
                  <c:v>7.3237251660564259E-2</c:v>
                </c:pt>
                <c:pt idx="2">
                  <c:v>6.9574324375732466E-2</c:v>
                </c:pt>
                <c:pt idx="3">
                  <c:v>6.5911397090900645E-2</c:v>
                </c:pt>
                <c:pt idx="4">
                  <c:v>6.2248469806068844E-2</c:v>
                </c:pt>
                <c:pt idx="5">
                  <c:v>5.8585542521237016E-2</c:v>
                </c:pt>
                <c:pt idx="6">
                  <c:v>5.4922615236405202E-2</c:v>
                </c:pt>
                <c:pt idx="7">
                  <c:v>5.1259687951573395E-2</c:v>
                </c:pt>
                <c:pt idx="8">
                  <c:v>4.7596760666741567E-2</c:v>
                </c:pt>
                <c:pt idx="9">
                  <c:v>4.3933833381909759E-2</c:v>
                </c:pt>
                <c:pt idx="10">
                  <c:v>4.0270906097077945E-2</c:v>
                </c:pt>
                <c:pt idx="11">
                  <c:v>3.6607978812246138E-2</c:v>
                </c:pt>
                <c:pt idx="12">
                  <c:v>3.2945051527414324E-2</c:v>
                </c:pt>
                <c:pt idx="13">
                  <c:v>2.9282124242582502E-2</c:v>
                </c:pt>
                <c:pt idx="14">
                  <c:v>2.5619196957750688E-2</c:v>
                </c:pt>
                <c:pt idx="15">
                  <c:v>2.1956269672918877E-2</c:v>
                </c:pt>
                <c:pt idx="16">
                  <c:v>1.829334238808706E-2</c:v>
                </c:pt>
                <c:pt idx="17">
                  <c:v>1.4630415103255252E-2</c:v>
                </c:pt>
                <c:pt idx="18">
                  <c:v>1.0967487818423435E-2</c:v>
                </c:pt>
                <c:pt idx="19">
                  <c:v>7.3045605335916239E-3</c:v>
                </c:pt>
                <c:pt idx="20">
                  <c:v>3.6416332487598096E-3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B85-034F-8E18-F435ED978038}"/>
            </c:ext>
          </c:extLst>
        </c:ser>
        <c:ser>
          <c:idx val="1"/>
          <c:order val="1"/>
          <c:tx>
            <c:v>Cal</c:v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  <a:lumOff val="40000"/>
                </a:schemeClr>
              </a:solidFill>
              <a:ln w="9525">
                <a:solidFill>
                  <a:schemeClr val="accent3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'Part 1. Optimal Portfolios'!$U$39:$U$49</c:f>
              <c:numCache>
                <c:formatCode>0.0%</c:formatCode>
                <c:ptCount val="11"/>
                <c:pt idx="0">
                  <c:v>0</c:v>
                </c:pt>
                <c:pt idx="1">
                  <c:v>0.02</c:v>
                </c:pt>
                <c:pt idx="2">
                  <c:v>0.04</c:v>
                </c:pt>
                <c:pt idx="3">
                  <c:v>0.06</c:v>
                </c:pt>
                <c:pt idx="4">
                  <c:v>0.08</c:v>
                </c:pt>
                <c:pt idx="5">
                  <c:v>0.1</c:v>
                </c:pt>
                <c:pt idx="6">
                  <c:v>0.12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0.18</c:v>
                </c:pt>
                <c:pt idx="10">
                  <c:v>0.2</c:v>
                </c:pt>
              </c:numCache>
            </c:numRef>
          </c:xVal>
          <c:yVal>
            <c:numRef>
              <c:f>'Part 1. Optimal Portfolios'!$V$39:$V$49</c:f>
              <c:numCache>
                <c:formatCode>0.00%</c:formatCode>
                <c:ptCount val="11"/>
                <c:pt idx="0">
                  <c:v>2E-3</c:v>
                </c:pt>
                <c:pt idx="1">
                  <c:v>1.0203744686237094E-2</c:v>
                </c:pt>
                <c:pt idx="2">
                  <c:v>1.8407489372474189E-2</c:v>
                </c:pt>
                <c:pt idx="3">
                  <c:v>2.6611234058711276E-2</c:v>
                </c:pt>
                <c:pt idx="4">
                  <c:v>3.4814978744948377E-2</c:v>
                </c:pt>
                <c:pt idx="5">
                  <c:v>4.3018723431185471E-2</c:v>
                </c:pt>
                <c:pt idx="6">
                  <c:v>5.1222468117422558E-2</c:v>
                </c:pt>
                <c:pt idx="7">
                  <c:v>5.9426212803659659E-2</c:v>
                </c:pt>
                <c:pt idx="8">
                  <c:v>6.7629957489896753E-2</c:v>
                </c:pt>
                <c:pt idx="9">
                  <c:v>7.5833702176133833E-2</c:v>
                </c:pt>
                <c:pt idx="10">
                  <c:v>8.403744686237094E-2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AB85-034F-8E18-F435ED978038}"/>
            </c:ext>
          </c:extLst>
        </c:ser>
        <c:ser>
          <c:idx val="2"/>
          <c:order val="2"/>
          <c:tx>
            <c:v>Cal point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44450">
                <a:solidFill>
                  <a:srgbClr val="FFC000"/>
                </a:solidFill>
              </a:ln>
              <a:effectLst/>
            </c:spPr>
          </c:marker>
          <c:xVal>
            <c:numRef>
              <c:f>'Part 1. Optimal Portfolios'!$V$7</c:f>
              <c:numCache>
                <c:formatCode>0.00%</c:formatCode>
                <c:ptCount val="1"/>
                <c:pt idx="0">
                  <c:v>0.11599485948944833</c:v>
                </c:pt>
              </c:numCache>
            </c:numRef>
          </c:xVal>
          <c:yVal>
            <c:numRef>
              <c:f>'Part 1. Optimal Portfolios'!$V$6</c:f>
              <c:numCache>
                <c:formatCode>0.00%</c:formatCode>
                <c:ptCount val="1"/>
                <c:pt idx="0">
                  <c:v>4.9579610608369004E-2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AB85-034F-8E18-F435ED978038}"/>
            </c:ext>
          </c:extLst>
        </c:ser>
        <c:ser>
          <c:idx val="3"/>
          <c:order val="3"/>
          <c:tx>
            <c:v>min var</c:v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'Part 1. Optimal Portfolios'!$N$57</c:f>
              <c:numCache>
                <c:formatCode>0.00%</c:formatCode>
                <c:ptCount val="1"/>
                <c:pt idx="0">
                  <c:v>7.9884336963262276E-2</c:v>
                </c:pt>
              </c:numCache>
            </c:numRef>
          </c:xVal>
          <c:yVal>
            <c:numRef>
              <c:f>'Part 1. Optimal Portfolios'!$L$57</c:f>
              <c:numCache>
                <c:formatCode>0.00%</c:formatCode>
                <c:ptCount val="1"/>
                <c:pt idx="0">
                  <c:v>2.4566628487876694E-2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C-AB85-034F-8E18-F435ED978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5592159"/>
        <c:axId val="132629007"/>
      </c:scatterChart>
      <c:valAx>
        <c:axId val="3155921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STD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BG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G"/>
          </a:p>
        </c:txPr>
        <c:crossAx val="132629007"/>
        <c:crosses val="autoZero"/>
        <c:crossBetween val="midCat"/>
      </c:valAx>
      <c:valAx>
        <c:axId val="132629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E(r)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BG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G"/>
          </a:p>
        </c:txPr>
        <c:crossAx val="31559215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B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900544</xdr:colOff>
      <xdr:row>30</xdr:row>
      <xdr:rowOff>2308</xdr:rowOff>
    </xdr:from>
    <xdr:to>
      <xdr:col>17</xdr:col>
      <xdr:colOff>228600</xdr:colOff>
      <xdr:row>50</xdr:row>
      <xdr:rowOff>165099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816A42-B73A-5D0C-C667-A62B6E3D69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93789-CBC2-3845-BD1F-97FEE3C58694}">
  <dimension ref="A1:AP75"/>
  <sheetViews>
    <sheetView tabSelected="1" zoomScale="75" zoomScaleNormal="110" workbookViewId="0">
      <selection activeCell="AE55" sqref="AE55"/>
    </sheetView>
  </sheetViews>
  <sheetFormatPr baseColWidth="10" defaultRowHeight="15" x14ac:dyDescent="0.2"/>
  <cols>
    <col min="1" max="1" width="8.5" bestFit="1" customWidth="1"/>
    <col min="2" max="2" width="12" bestFit="1" customWidth="1"/>
    <col min="3" max="4" width="10.83203125" style="5"/>
    <col min="6" max="6" width="14.6640625" customWidth="1"/>
    <col min="7" max="7" width="12.6640625" bestFit="1" customWidth="1"/>
    <col min="8" max="8" width="12.83203125" customWidth="1"/>
    <col min="9" max="9" width="12.83203125" bestFit="1" customWidth="1"/>
    <col min="10" max="10" width="12.1640625" bestFit="1" customWidth="1"/>
    <col min="12" max="12" width="14.6640625" customWidth="1"/>
    <col min="13" max="13" width="11" bestFit="1" customWidth="1"/>
    <col min="14" max="14" width="12.1640625" bestFit="1" customWidth="1"/>
    <col min="15" max="15" width="13" bestFit="1" customWidth="1"/>
    <col min="20" max="20" width="10.83203125" customWidth="1"/>
    <col min="22" max="22" width="11.5" customWidth="1"/>
    <col min="23" max="23" width="14.1640625" customWidth="1"/>
    <col min="28" max="28" width="13.33203125" bestFit="1" customWidth="1"/>
    <col min="31" max="31" width="17" bestFit="1" customWidth="1"/>
    <col min="32" max="32" width="10.83203125" style="7"/>
    <col min="34" max="34" width="15.1640625" customWidth="1"/>
    <col min="35" max="35" width="12.1640625" bestFit="1" customWidth="1"/>
  </cols>
  <sheetData>
    <row r="1" spans="1:39" x14ac:dyDescent="0.2">
      <c r="A1" s="1" t="s">
        <v>15</v>
      </c>
      <c r="B1" s="1" t="s">
        <v>39</v>
      </c>
      <c r="C1" s="28" t="s">
        <v>24</v>
      </c>
      <c r="D1" s="28" t="s">
        <v>40</v>
      </c>
      <c r="F1" s="3" t="s">
        <v>43</v>
      </c>
      <c r="L1" s="3" t="s">
        <v>29</v>
      </c>
      <c r="M1" s="3"/>
      <c r="T1" s="3" t="s">
        <v>46</v>
      </c>
      <c r="X1" t="s">
        <v>13</v>
      </c>
      <c r="AA1" s="3" t="s">
        <v>35</v>
      </c>
      <c r="AH1" s="3" t="s">
        <v>37</v>
      </c>
    </row>
    <row r="2" spans="1:39" x14ac:dyDescent="0.2">
      <c r="A2" s="19">
        <v>43861</v>
      </c>
      <c r="B2" s="27">
        <v>1.9999999999999987E-4</v>
      </c>
      <c r="C2" s="24">
        <v>5.4009875702366816E-2</v>
      </c>
      <c r="D2" s="24">
        <v>4.8023799405014778E-3</v>
      </c>
      <c r="L2" s="3" t="s">
        <v>30</v>
      </c>
      <c r="M2" s="3"/>
      <c r="AB2" s="22"/>
      <c r="AC2" s="22"/>
    </row>
    <row r="3" spans="1:39" x14ac:dyDescent="0.2">
      <c r="A3" s="19">
        <v>43889</v>
      </c>
      <c r="B3" s="27">
        <v>-8.0299999999999996E-2</v>
      </c>
      <c r="C3" s="24">
        <v>-0.11467251190717975</v>
      </c>
      <c r="D3" s="24">
        <v>0.14300666462186662</v>
      </c>
      <c r="F3" s="2"/>
      <c r="G3" s="29" t="s">
        <v>25</v>
      </c>
      <c r="H3" s="30"/>
      <c r="I3" s="18" t="s">
        <v>1</v>
      </c>
      <c r="J3" s="18"/>
      <c r="T3" s="21" t="s">
        <v>11</v>
      </c>
      <c r="U3" s="2"/>
      <c r="V3" s="2"/>
      <c r="W3" s="2" t="s">
        <v>41</v>
      </c>
      <c r="AA3" s="17" t="s">
        <v>15</v>
      </c>
      <c r="AB3" s="11" t="s">
        <v>44</v>
      </c>
      <c r="AE3" s="11" t="s">
        <v>18</v>
      </c>
      <c r="AF3" s="12" t="s">
        <v>16</v>
      </c>
      <c r="AH3" s="9"/>
    </row>
    <row r="4" spans="1:39" x14ac:dyDescent="0.2">
      <c r="A4" s="19">
        <v>43921</v>
      </c>
      <c r="B4" s="27">
        <v>-0.13249999999999998</v>
      </c>
      <c r="C4" s="24">
        <v>-6.9761486684225882E-2</v>
      </c>
      <c r="D4" s="24">
        <v>-2.3956751953197353E-2</v>
      </c>
      <c r="F4" s="2"/>
      <c r="G4" s="2" t="s">
        <v>23</v>
      </c>
      <c r="H4" s="2" t="s">
        <v>42</v>
      </c>
      <c r="I4" s="2" t="s">
        <v>23</v>
      </c>
      <c r="J4" s="2" t="s">
        <v>42</v>
      </c>
      <c r="L4" s="11" t="s">
        <v>26</v>
      </c>
      <c r="M4" s="11" t="s">
        <v>41</v>
      </c>
      <c r="N4" s="11" t="s">
        <v>7</v>
      </c>
      <c r="O4" s="11" t="s">
        <v>8</v>
      </c>
      <c r="U4" s="2" t="s">
        <v>26</v>
      </c>
      <c r="V4" s="20">
        <v>0.24586706785476167</v>
      </c>
      <c r="W4" s="14">
        <f>1-V4</f>
        <v>0.75413293214523835</v>
      </c>
      <c r="X4" s="9"/>
      <c r="AA4" s="19">
        <v>43861</v>
      </c>
      <c r="AB4" s="8">
        <f>$V$4*C2+D2*$W$4</f>
        <v>1.6900882639946921E-2</v>
      </c>
      <c r="AC4" s="6"/>
      <c r="AE4" s="4">
        <f>AB4-$V$5</f>
        <v>1.4900882639946921E-2</v>
      </c>
      <c r="AF4" s="8">
        <f>B2-$V$5</f>
        <v>-1.8000000000000002E-3</v>
      </c>
    </row>
    <row r="5" spans="1:39" x14ac:dyDescent="0.2">
      <c r="A5" s="19">
        <v>43951</v>
      </c>
      <c r="B5" s="27">
        <v>0.13600000000000001</v>
      </c>
      <c r="C5" s="24">
        <v>0.15537378583507011</v>
      </c>
      <c r="D5" s="24">
        <v>0.10880121396054632</v>
      </c>
      <c r="F5" s="2" t="s">
        <v>0</v>
      </c>
      <c r="G5" s="4">
        <f>AVERAGE(C:C)</f>
        <v>2.1956269672918877E-2</v>
      </c>
      <c r="H5" s="4">
        <f>AVERAGE(D:D)</f>
        <v>5.8585542521237016E-2</v>
      </c>
      <c r="I5" s="8">
        <f>G5*12</f>
        <v>0.26347523607502654</v>
      </c>
      <c r="J5" s="8">
        <f>H5*12</f>
        <v>0.70302651025484419</v>
      </c>
      <c r="L5" s="2">
        <v>-0.5</v>
      </c>
      <c r="M5" s="2">
        <f>1-L5</f>
        <v>1.5</v>
      </c>
      <c r="N5" s="8">
        <f>SQRT(L5^2*$G$13^2+M5^2*$H$13^2+2*L5*M5*$H$21)</f>
        <v>0.19324883892632955</v>
      </c>
      <c r="O5" s="8">
        <f>L5*$G$5+M5*$H$5</f>
        <v>7.690017894539608E-2</v>
      </c>
      <c r="P5" s="6"/>
      <c r="U5" s="2" t="s">
        <v>17</v>
      </c>
      <c r="V5" s="4">
        <v>2E-3</v>
      </c>
      <c r="W5" s="2"/>
      <c r="AA5" s="19">
        <v>43889</v>
      </c>
      <c r="AB5" s="8">
        <f t="shared" ref="AB5:AB68" si="0">$V$4*C3+D3*$W$4</f>
        <v>7.9651841041440463E-2</v>
      </c>
      <c r="AE5" s="4">
        <f t="shared" ref="AE5:AE68" si="1">AB5-$V$5</f>
        <v>7.7651841041440461E-2</v>
      </c>
      <c r="AF5" s="8">
        <f t="shared" ref="AF5:AF68" si="2">B3-$V$5</f>
        <v>-8.2299999999999998E-2</v>
      </c>
    </row>
    <row r="6" spans="1:39" x14ac:dyDescent="0.2">
      <c r="A6" s="19">
        <v>43980</v>
      </c>
      <c r="B6" s="27">
        <v>5.5800000000000002E-2</v>
      </c>
      <c r="C6" s="24">
        <v>8.5026038291283301E-2</v>
      </c>
      <c r="D6" s="24">
        <v>0.21465717804844675</v>
      </c>
      <c r="G6" s="6"/>
      <c r="H6" s="6"/>
      <c r="I6" s="6"/>
      <c r="J6" s="6"/>
      <c r="L6" s="2">
        <v>-0.4</v>
      </c>
      <c r="M6" s="2">
        <f t="shared" ref="M6:M25" si="3">1-L6</f>
        <v>1.4</v>
      </c>
      <c r="N6" s="8">
        <f t="shared" ref="N6:N25" si="4">SQRT(L6^2*$G$13^2+M6^2*$H$13^2+2*L6*M6*$H$21)</f>
        <v>0.18210544774465831</v>
      </c>
      <c r="O6" s="8">
        <f t="shared" ref="O6:O25" si="5">L6*$G$5+M6*$H$5</f>
        <v>7.3237251660564259E-2</v>
      </c>
      <c r="U6" s="2" t="s">
        <v>12</v>
      </c>
      <c r="V6" s="8">
        <f>V4*G5+W4*H5</f>
        <v>4.9579610608369004E-2</v>
      </c>
      <c r="W6" s="4"/>
      <c r="AA6" s="19">
        <v>43921</v>
      </c>
      <c r="AB6" s="8">
        <f t="shared" si="0"/>
        <v>-3.5218627775380505E-2</v>
      </c>
      <c r="AE6" s="4">
        <f t="shared" si="1"/>
        <v>-3.7218627775380507E-2</v>
      </c>
      <c r="AF6" s="8">
        <f t="shared" si="2"/>
        <v>-0.13449999999999998</v>
      </c>
    </row>
    <row r="7" spans="1:39" x14ac:dyDescent="0.2">
      <c r="A7" s="19">
        <v>44012</v>
      </c>
      <c r="B7" s="27">
        <v>2.46E-2</v>
      </c>
      <c r="C7" s="24">
        <v>0.14738629930175495</v>
      </c>
      <c r="D7" s="24">
        <v>7.0596998088377383E-2</v>
      </c>
      <c r="G7" s="5"/>
      <c r="H7" s="5"/>
      <c r="L7" s="2">
        <v>-0.3</v>
      </c>
      <c r="M7" s="2">
        <f t="shared" si="3"/>
        <v>1.3</v>
      </c>
      <c r="N7" s="8">
        <f t="shared" si="4"/>
        <v>0.17112290323313142</v>
      </c>
      <c r="O7" s="8">
        <f t="shared" si="5"/>
        <v>6.9574324375732466E-2</v>
      </c>
      <c r="U7" s="2" t="s">
        <v>10</v>
      </c>
      <c r="V7" s="8">
        <f>SQRT(V4^2*G13^2+W4^2*H13^2+2*V4*W4*H21)</f>
        <v>0.11599485948944833</v>
      </c>
      <c r="W7" s="2"/>
      <c r="AA7" s="19">
        <v>43951</v>
      </c>
      <c r="AB7" s="8">
        <f t="shared" si="0"/>
        <v>0.12025187564979063</v>
      </c>
      <c r="AE7" s="4">
        <f t="shared" si="1"/>
        <v>0.11825187564979063</v>
      </c>
      <c r="AF7" s="8">
        <f t="shared" si="2"/>
        <v>0.13400000000000001</v>
      </c>
      <c r="AH7" s="31"/>
      <c r="AI7" s="31"/>
    </row>
    <row r="8" spans="1:39" x14ac:dyDescent="0.2">
      <c r="A8" s="19">
        <v>44043</v>
      </c>
      <c r="B8" s="27">
        <v>5.8400000000000001E-2</v>
      </c>
      <c r="C8" s="24">
        <v>0.16513157894736841</v>
      </c>
      <c r="D8" s="24">
        <v>0.11760680161090775</v>
      </c>
      <c r="F8" s="9" t="s">
        <v>5</v>
      </c>
      <c r="L8" s="2">
        <v>-0.2</v>
      </c>
      <c r="M8" s="2">
        <f t="shared" si="3"/>
        <v>1.2</v>
      </c>
      <c r="N8" s="8">
        <f t="shared" si="4"/>
        <v>0.16033426172946946</v>
      </c>
      <c r="O8" s="8">
        <f t="shared" si="5"/>
        <v>6.5911397090900645E-2</v>
      </c>
      <c r="U8" s="2" t="s">
        <v>14</v>
      </c>
      <c r="V8" s="16">
        <f>(V6-V5)/V7</f>
        <v>0.41018723431185466</v>
      </c>
      <c r="W8" s="2"/>
      <c r="AA8" s="19">
        <v>43980</v>
      </c>
      <c r="AB8" s="8">
        <f t="shared" si="0"/>
        <v>0.18278514981368216</v>
      </c>
      <c r="AE8" s="4">
        <f t="shared" si="1"/>
        <v>0.18078514981368216</v>
      </c>
      <c r="AF8" s="8">
        <f t="shared" si="2"/>
        <v>5.3800000000000001E-2</v>
      </c>
    </row>
    <row r="9" spans="1:39" x14ac:dyDescent="0.2">
      <c r="A9" s="19">
        <v>44074</v>
      </c>
      <c r="B9" s="27">
        <v>7.6300000000000007E-2</v>
      </c>
      <c r="C9" s="24">
        <v>0.2166203258427648</v>
      </c>
      <c r="D9" s="24">
        <v>0.25999199227490055</v>
      </c>
      <c r="L9" s="2">
        <v>-0.1</v>
      </c>
      <c r="M9" s="2">
        <f t="shared" si="3"/>
        <v>1.1000000000000001</v>
      </c>
      <c r="N9" s="8">
        <f t="shared" si="4"/>
        <v>0.1497814291508715</v>
      </c>
      <c r="O9" s="8">
        <f t="shared" si="5"/>
        <v>6.2248469806068844E-2</v>
      </c>
      <c r="V9" s="9" t="s">
        <v>33</v>
      </c>
      <c r="AA9" s="19">
        <v>44012</v>
      </c>
      <c r="AB9" s="8">
        <f t="shared" si="0"/>
        <v>8.947695842032663E-2</v>
      </c>
      <c r="AE9" s="4">
        <f t="shared" si="1"/>
        <v>8.7476958420326628E-2</v>
      </c>
      <c r="AF9" s="8">
        <f t="shared" si="2"/>
        <v>2.2600000000000002E-2</v>
      </c>
    </row>
    <row r="10" spans="1:39" x14ac:dyDescent="0.2">
      <c r="A10" s="19">
        <v>44104</v>
      </c>
      <c r="B10" s="27">
        <v>-3.6299999999999999E-2</v>
      </c>
      <c r="C10" s="24">
        <v>-0.10252634841909491</v>
      </c>
      <c r="D10" s="24">
        <v>1.1956777826580778E-2</v>
      </c>
      <c r="F10" s="3" t="s">
        <v>2</v>
      </c>
      <c r="L10" s="2">
        <v>0</v>
      </c>
      <c r="M10" s="2">
        <f t="shared" si="3"/>
        <v>1</v>
      </c>
      <c r="N10" s="8">
        <f t="shared" si="4"/>
        <v>0.13951792398601059</v>
      </c>
      <c r="O10" s="8">
        <f t="shared" si="5"/>
        <v>5.8585542521237016E-2</v>
      </c>
      <c r="P10" s="9"/>
      <c r="AA10" s="19">
        <v>44043</v>
      </c>
      <c r="AB10" s="8">
        <f t="shared" si="0"/>
        <v>0.12929157926507376</v>
      </c>
      <c r="AE10" s="4">
        <f t="shared" si="1"/>
        <v>0.12729157926507376</v>
      </c>
      <c r="AF10" s="8">
        <f t="shared" si="2"/>
        <v>5.6399999999999999E-2</v>
      </c>
    </row>
    <row r="11" spans="1:39" x14ac:dyDescent="0.2">
      <c r="A11" s="19">
        <v>44134</v>
      </c>
      <c r="B11" s="27">
        <v>-2.07E-2</v>
      </c>
      <c r="C11" s="24">
        <v>-6.0012088766082328E-2</v>
      </c>
      <c r="D11" s="24">
        <v>-7.364842393111859E-2</v>
      </c>
      <c r="F11" s="2"/>
      <c r="G11" s="29" t="s">
        <v>25</v>
      </c>
      <c r="H11" s="30"/>
      <c r="I11" s="18" t="s">
        <v>1</v>
      </c>
      <c r="J11" s="18"/>
      <c r="L11" s="2">
        <v>0.1</v>
      </c>
      <c r="M11" s="2">
        <f t="shared" si="3"/>
        <v>0.9</v>
      </c>
      <c r="N11" s="8">
        <f t="shared" si="4"/>
        <v>0.12961249657729804</v>
      </c>
      <c r="O11" s="8">
        <f t="shared" si="5"/>
        <v>5.4922615236405202E-2</v>
      </c>
      <c r="AA11" s="19">
        <v>44074</v>
      </c>
      <c r="AB11" s="8">
        <f t="shared" si="0"/>
        <v>0.24932832782125655</v>
      </c>
      <c r="AE11" s="4">
        <f t="shared" si="1"/>
        <v>0.24732832782125655</v>
      </c>
      <c r="AF11" s="8">
        <f t="shared" si="2"/>
        <v>7.4300000000000005E-2</v>
      </c>
    </row>
    <row r="12" spans="1:39" x14ac:dyDescent="0.2">
      <c r="A12" s="19">
        <v>44165</v>
      </c>
      <c r="B12" s="27">
        <v>0.1246</v>
      </c>
      <c r="C12" s="24">
        <v>9.5495331506987968E-2</v>
      </c>
      <c r="D12" s="24">
        <v>6.9211744056167257E-2</v>
      </c>
      <c r="F12" s="2"/>
      <c r="G12" s="2" t="s">
        <v>23</v>
      </c>
      <c r="H12" s="2" t="s">
        <v>42</v>
      </c>
      <c r="I12" s="2" t="s">
        <v>23</v>
      </c>
      <c r="J12" s="2" t="s">
        <v>42</v>
      </c>
      <c r="L12" s="2">
        <v>0.2</v>
      </c>
      <c r="M12" s="2">
        <f t="shared" si="3"/>
        <v>0.8</v>
      </c>
      <c r="N12" s="8">
        <f t="shared" si="4"/>
        <v>0.12015373895713412</v>
      </c>
      <c r="O12" s="8">
        <f t="shared" si="5"/>
        <v>5.1259687951573395E-2</v>
      </c>
      <c r="AA12" s="19">
        <v>44104</v>
      </c>
      <c r="AB12" s="8">
        <f t="shared" si="0"/>
        <v>-1.6190852742290013E-2</v>
      </c>
      <c r="AE12" s="4">
        <f t="shared" si="1"/>
        <v>-1.8190852742290015E-2</v>
      </c>
      <c r="AF12" s="8">
        <f t="shared" si="2"/>
        <v>-3.8300000000000001E-2</v>
      </c>
    </row>
    <row r="13" spans="1:39" x14ac:dyDescent="0.2">
      <c r="A13" s="19">
        <v>44196</v>
      </c>
      <c r="B13" s="27">
        <v>4.6400000000000004E-2</v>
      </c>
      <c r="C13" s="24">
        <v>0.1145737085258296</v>
      </c>
      <c r="D13" s="24">
        <v>-2.5564438416538104E-2</v>
      </c>
      <c r="F13" s="2" t="s">
        <v>3</v>
      </c>
      <c r="G13" s="4">
        <f>STDEV(C:C)</f>
        <v>8.0365060214234466E-2</v>
      </c>
      <c r="H13" s="4">
        <f>STDEV(D:D)</f>
        <v>0.13951792398601059</v>
      </c>
      <c r="I13" s="8">
        <f>SQRT(12)*G13</f>
        <v>0.27839273488877248</v>
      </c>
      <c r="J13" s="8">
        <f>SQRT(12)*H13</f>
        <v>0.48330426582060576</v>
      </c>
      <c r="L13" s="2">
        <v>0.3</v>
      </c>
      <c r="M13" s="2">
        <f t="shared" si="3"/>
        <v>0.7</v>
      </c>
      <c r="N13" s="8">
        <f t="shared" si="4"/>
        <v>0.11125563474495721</v>
      </c>
      <c r="O13" s="8">
        <f t="shared" si="5"/>
        <v>4.7596760666741567E-2</v>
      </c>
      <c r="AA13" s="19">
        <v>44134</v>
      </c>
      <c r="AB13" s="8">
        <f t="shared" si="0"/>
        <v>-7.0295698187806344E-2</v>
      </c>
      <c r="AE13" s="4">
        <f t="shared" si="1"/>
        <v>-7.2295698187806345E-2</v>
      </c>
      <c r="AF13" s="8">
        <f t="shared" si="2"/>
        <v>-2.2699999999999998E-2</v>
      </c>
    </row>
    <row r="14" spans="1:39" x14ac:dyDescent="0.2">
      <c r="A14" s="19">
        <v>44225</v>
      </c>
      <c r="B14" s="27">
        <v>-7.000000000000001E-4</v>
      </c>
      <c r="C14" s="24">
        <v>-5.5015449544050243E-3</v>
      </c>
      <c r="D14" s="24">
        <v>-4.9980850248946274E-3</v>
      </c>
      <c r="G14" s="6"/>
      <c r="H14" s="6"/>
      <c r="I14" s="6"/>
      <c r="J14" s="6"/>
      <c r="L14" s="2">
        <v>0.4</v>
      </c>
      <c r="M14" s="2">
        <f t="shared" si="3"/>
        <v>0.6</v>
      </c>
      <c r="N14" s="8">
        <f t="shared" si="4"/>
        <v>0.103063500330489</v>
      </c>
      <c r="O14" s="8">
        <f t="shared" si="5"/>
        <v>4.3933833381909759E-2</v>
      </c>
      <c r="AA14" s="19">
        <v>44165</v>
      </c>
      <c r="AB14" s="8">
        <f t="shared" si="0"/>
        <v>7.5674012635404755E-2</v>
      </c>
      <c r="AE14" s="4">
        <f t="shared" si="1"/>
        <v>7.3674012635404754E-2</v>
      </c>
      <c r="AF14" s="8">
        <f t="shared" si="2"/>
        <v>0.1226</v>
      </c>
    </row>
    <row r="15" spans="1:39" x14ac:dyDescent="0.2">
      <c r="A15" s="19">
        <v>44253</v>
      </c>
      <c r="B15" s="27">
        <v>2.81E-2</v>
      </c>
      <c r="C15" s="24">
        <v>-7.9707745777412575E-2</v>
      </c>
      <c r="D15" s="24">
        <v>5.579399141630903E-2</v>
      </c>
      <c r="L15" s="2">
        <v>0.5</v>
      </c>
      <c r="M15" s="2">
        <f t="shared" si="3"/>
        <v>0.5</v>
      </c>
      <c r="N15" s="8">
        <f t="shared" si="4"/>
        <v>9.5758694116969093E-2</v>
      </c>
      <c r="O15" s="8">
        <f t="shared" si="5"/>
        <v>4.0270906097077945E-2</v>
      </c>
      <c r="AA15" s="19">
        <v>44196</v>
      </c>
      <c r="AB15" s="8">
        <f t="shared" si="0"/>
        <v>8.8909168667815792E-3</v>
      </c>
      <c r="AE15" s="4">
        <f t="shared" si="1"/>
        <v>6.8909168667815792E-3</v>
      </c>
      <c r="AF15" s="8">
        <f t="shared" si="2"/>
        <v>4.4400000000000002E-2</v>
      </c>
      <c r="AH15" s="32"/>
      <c r="AI15" s="32"/>
      <c r="AJ15" s="32"/>
      <c r="AK15" s="32"/>
      <c r="AL15" s="32"/>
      <c r="AM15" s="32"/>
    </row>
    <row r="16" spans="1:39" x14ac:dyDescent="0.2">
      <c r="A16" s="19">
        <v>44286</v>
      </c>
      <c r="B16" s="27">
        <v>3.1699999999999999E-2</v>
      </c>
      <c r="C16" s="24">
        <v>7.339600857661166E-3</v>
      </c>
      <c r="D16" s="24">
        <v>-2.6394361335882688E-2</v>
      </c>
      <c r="F16" s="9" t="s">
        <v>6</v>
      </c>
      <c r="L16" s="2">
        <v>0.6</v>
      </c>
      <c r="M16" s="2">
        <f t="shared" si="3"/>
        <v>0.4</v>
      </c>
      <c r="N16" s="8">
        <f t="shared" si="4"/>
        <v>8.955860348591288E-2</v>
      </c>
      <c r="O16" s="8">
        <f t="shared" si="5"/>
        <v>3.6607978812246138E-2</v>
      </c>
      <c r="AA16" s="19">
        <v>44225</v>
      </c>
      <c r="AB16" s="8">
        <f t="shared" si="0"/>
        <v>-5.1218692415457134E-3</v>
      </c>
      <c r="AE16" s="4">
        <f t="shared" si="1"/>
        <v>-7.1218692415457134E-3</v>
      </c>
      <c r="AF16" s="8">
        <f t="shared" si="2"/>
        <v>-2.7000000000000001E-3</v>
      </c>
    </row>
    <row r="17" spans="1:42" x14ac:dyDescent="0.2">
      <c r="A17" s="19">
        <v>44316</v>
      </c>
      <c r="B17" s="27">
        <v>4.9500000000000002E-2</v>
      </c>
      <c r="C17" s="24">
        <v>7.6217765042979835E-2</v>
      </c>
      <c r="D17" s="24">
        <v>0.12445451650965489</v>
      </c>
      <c r="L17" s="2">
        <v>0.7</v>
      </c>
      <c r="M17" s="2">
        <f t="shared" si="3"/>
        <v>0.30000000000000004</v>
      </c>
      <c r="N17" s="8">
        <f t="shared" si="4"/>
        <v>8.4706156673832467E-2</v>
      </c>
      <c r="O17" s="8">
        <f t="shared" si="5"/>
        <v>3.2945051527414324E-2</v>
      </c>
      <c r="AA17" s="19">
        <v>44253</v>
      </c>
      <c r="AB17" s="8">
        <f t="shared" si="0"/>
        <v>2.2478576603262194E-2</v>
      </c>
      <c r="AE17" s="4">
        <f t="shared" si="1"/>
        <v>2.0478576603262195E-2</v>
      </c>
      <c r="AF17" s="8">
        <f t="shared" si="2"/>
        <v>2.6099999999999998E-2</v>
      </c>
    </row>
    <row r="18" spans="1:42" x14ac:dyDescent="0.2">
      <c r="A18" s="19">
        <v>44344</v>
      </c>
      <c r="B18" s="27">
        <v>3.0000000000000001E-3</v>
      </c>
      <c r="C18" s="24">
        <v>-5.0505565486771764E-2</v>
      </c>
      <c r="D18" s="24">
        <v>8.2281221892801293E-2</v>
      </c>
      <c r="F18" s="3" t="s">
        <v>47</v>
      </c>
      <c r="L18" s="2">
        <v>0.8</v>
      </c>
      <c r="M18" s="2">
        <f t="shared" si="3"/>
        <v>0.19999999999999996</v>
      </c>
      <c r="N18" s="8">
        <f t="shared" si="4"/>
        <v>8.1442593643018923E-2</v>
      </c>
      <c r="O18" s="8">
        <f t="shared" si="5"/>
        <v>2.9282124242582502E-2</v>
      </c>
      <c r="AA18" s="19">
        <v>44286</v>
      </c>
      <c r="AB18" s="8">
        <f t="shared" si="0"/>
        <v>-1.8100290964232678E-2</v>
      </c>
      <c r="AE18" s="4">
        <f t="shared" si="1"/>
        <v>-2.010029096423268E-2</v>
      </c>
      <c r="AF18" s="8">
        <f t="shared" si="2"/>
        <v>2.9699999999999997E-2</v>
      </c>
    </row>
    <row r="19" spans="1:42" x14ac:dyDescent="0.2">
      <c r="A19" s="19">
        <v>44377</v>
      </c>
      <c r="B19" s="27">
        <v>2.7400000000000001E-2</v>
      </c>
      <c r="C19" s="24">
        <v>9.9109220768798689E-2</v>
      </c>
      <c r="D19" s="24">
        <v>0.23162358555932827</v>
      </c>
      <c r="G19" s="2"/>
      <c r="H19" s="2" t="s">
        <v>23</v>
      </c>
      <c r="I19" s="2" t="s">
        <v>42</v>
      </c>
      <c r="L19" s="2">
        <v>0.9</v>
      </c>
      <c r="M19" s="2">
        <f t="shared" si="3"/>
        <v>9.9999999999999978E-2</v>
      </c>
      <c r="N19" s="8">
        <f t="shared" si="4"/>
        <v>7.9962695683031687E-2</v>
      </c>
      <c r="O19" s="8">
        <f t="shared" si="5"/>
        <v>2.5619196957750688E-2</v>
      </c>
      <c r="P19" s="26"/>
      <c r="AA19" s="19">
        <v>44316</v>
      </c>
      <c r="AB19" s="8">
        <f t="shared" si="0"/>
        <v>0.11259468786370462</v>
      </c>
      <c r="AE19" s="4">
        <f t="shared" si="1"/>
        <v>0.11059468786370462</v>
      </c>
      <c r="AF19" s="8">
        <f t="shared" si="2"/>
        <v>4.7500000000000001E-2</v>
      </c>
    </row>
    <row r="20" spans="1:42" x14ac:dyDescent="0.2">
      <c r="A20" s="19">
        <v>44407</v>
      </c>
      <c r="B20" s="27">
        <v>1.34E-2</v>
      </c>
      <c r="C20" s="24">
        <v>6.4982476635514042E-2</v>
      </c>
      <c r="D20" s="24">
        <v>-2.5171853518310194E-2</v>
      </c>
      <c r="G20" s="2" t="s">
        <v>23</v>
      </c>
      <c r="H20" s="10">
        <f>VAR(C:C)</f>
        <v>6.4585429032375319E-3</v>
      </c>
      <c r="I20" s="33">
        <f>COVAR(C:C,D:D)</f>
        <v>5.3775579896726197E-3</v>
      </c>
      <c r="J20" s="6"/>
      <c r="L20" s="2">
        <v>1</v>
      </c>
      <c r="M20" s="2">
        <f t="shared" si="3"/>
        <v>0</v>
      </c>
      <c r="N20" s="8">
        <f>SQRT(L20^2*$G$13^2+M20^2*$H$13^2+2*L20*M20*$H$21)</f>
        <v>8.0365060214234466E-2</v>
      </c>
      <c r="O20" s="8">
        <f t="shared" si="5"/>
        <v>2.1956269672918877E-2</v>
      </c>
      <c r="P20" s="9"/>
      <c r="AA20" s="19">
        <v>44344</v>
      </c>
      <c r="AB20" s="8">
        <f t="shared" si="0"/>
        <v>4.9633323829931991E-2</v>
      </c>
      <c r="AE20" s="4">
        <f t="shared" si="1"/>
        <v>4.7633323829931989E-2</v>
      </c>
      <c r="AF20" s="8">
        <f t="shared" si="2"/>
        <v>1E-3</v>
      </c>
      <c r="AH20" s="32"/>
      <c r="AI20" s="32"/>
      <c r="AJ20" s="32"/>
      <c r="AK20" s="32"/>
      <c r="AL20" s="32"/>
      <c r="AM20" s="32"/>
      <c r="AN20" s="32"/>
      <c r="AO20" s="32"/>
      <c r="AP20" s="32"/>
    </row>
    <row r="21" spans="1:42" x14ac:dyDescent="0.2">
      <c r="A21" s="19">
        <v>44439</v>
      </c>
      <c r="B21" s="27">
        <v>2.9399999999999999E-2</v>
      </c>
      <c r="C21" s="24">
        <v>4.2496680096403061E-2</v>
      </c>
      <c r="D21" s="24">
        <v>0.14821272885789005</v>
      </c>
      <c r="G21" s="2" t="s">
        <v>42</v>
      </c>
      <c r="H21" s="10">
        <f>COVAR(C:C,D:D)</f>
        <v>5.3775579896726197E-3</v>
      </c>
      <c r="I21" s="10">
        <f>VAR(D:D)</f>
        <v>1.9465251113366232E-2</v>
      </c>
      <c r="J21" s="6"/>
      <c r="L21" s="2">
        <v>1.1000000000000001</v>
      </c>
      <c r="M21" s="2">
        <f t="shared" si="3"/>
        <v>-0.10000000000000009</v>
      </c>
      <c r="N21" s="8">
        <f t="shared" si="4"/>
        <v>8.2622192335492395E-2</v>
      </c>
      <c r="O21" s="8">
        <f t="shared" si="5"/>
        <v>1.829334238808706E-2</v>
      </c>
      <c r="AA21" s="19">
        <v>44377</v>
      </c>
      <c r="AB21" s="8">
        <f t="shared" si="0"/>
        <v>0.19904266723964451</v>
      </c>
      <c r="AE21" s="4">
        <f t="shared" si="1"/>
        <v>0.1970426672396445</v>
      </c>
      <c r="AF21" s="8">
        <f t="shared" si="2"/>
        <v>2.5399999999999999E-2</v>
      </c>
    </row>
    <row r="22" spans="1:42" x14ac:dyDescent="0.2">
      <c r="A22" s="19">
        <v>44469</v>
      </c>
      <c r="B22" s="27">
        <v>-4.4000000000000004E-2</v>
      </c>
      <c r="C22" s="24">
        <v>-6.8036619903839801E-2</v>
      </c>
      <c r="D22" s="24">
        <v>-7.4558856377038185E-2</v>
      </c>
      <c r="L22" s="2">
        <v>1.2</v>
      </c>
      <c r="M22" s="2">
        <f t="shared" si="3"/>
        <v>-0.19999999999999996</v>
      </c>
      <c r="N22" s="8">
        <f t="shared" si="4"/>
        <v>8.6589167856919821E-2</v>
      </c>
      <c r="O22" s="8">
        <f t="shared" si="5"/>
        <v>1.4630415103255252E-2</v>
      </c>
      <c r="AA22" s="19">
        <v>44407</v>
      </c>
      <c r="AB22" s="8">
        <f t="shared" si="0"/>
        <v>-3.0058727089793055E-3</v>
      </c>
      <c r="AE22" s="4">
        <f t="shared" si="1"/>
        <v>-5.0058727089793056E-3</v>
      </c>
      <c r="AF22" s="8">
        <f t="shared" si="2"/>
        <v>1.14E-2</v>
      </c>
    </row>
    <row r="23" spans="1:42" x14ac:dyDescent="0.2">
      <c r="A23" s="19">
        <v>44498</v>
      </c>
      <c r="B23" s="27">
        <v>6.6299999999999998E-2</v>
      </c>
      <c r="C23" s="24">
        <v>5.8657243816254478E-2</v>
      </c>
      <c r="D23" s="24">
        <v>0.23416682757289053</v>
      </c>
      <c r="F23" t="s">
        <v>48</v>
      </c>
      <c r="L23" s="2">
        <v>1.3</v>
      </c>
      <c r="M23" s="2">
        <f t="shared" si="3"/>
        <v>-0.30000000000000004</v>
      </c>
      <c r="N23" s="8">
        <f t="shared" si="4"/>
        <v>9.2045178443684622E-2</v>
      </c>
      <c r="O23" s="8">
        <f t="shared" si="5"/>
        <v>1.0967487818423435E-2</v>
      </c>
      <c r="AA23" s="19">
        <v>44439</v>
      </c>
      <c r="AB23" s="8">
        <f t="shared" si="0"/>
        <v>0.12222063392371224</v>
      </c>
      <c r="AE23" s="4">
        <f t="shared" si="1"/>
        <v>0.12022063392371224</v>
      </c>
      <c r="AF23" s="8">
        <f t="shared" si="2"/>
        <v>2.7400000000000001E-2</v>
      </c>
    </row>
    <row r="24" spans="1:42" x14ac:dyDescent="0.2">
      <c r="A24" s="19">
        <v>44530</v>
      </c>
      <c r="B24" s="27">
        <v>-1.5800000000000002E-2</v>
      </c>
      <c r="C24" s="24">
        <v>0.10507602592280629</v>
      </c>
      <c r="D24" s="24">
        <v>0.27805374115070203</v>
      </c>
      <c r="L24" s="2">
        <v>1.4</v>
      </c>
      <c r="M24" s="2">
        <f t="shared" si="3"/>
        <v>-0.39999999999999991</v>
      </c>
      <c r="N24" s="8">
        <f t="shared" si="4"/>
        <v>9.8743705217349542E-2</v>
      </c>
      <c r="O24" s="8">
        <f t="shared" si="5"/>
        <v>7.3045605335916239E-3</v>
      </c>
      <c r="AA24" s="19">
        <v>44469</v>
      </c>
      <c r="AB24" s="8">
        <f t="shared" si="0"/>
        <v>-7.2955253219517513E-2</v>
      </c>
      <c r="AE24" s="4">
        <f t="shared" si="1"/>
        <v>-7.4955253219517515E-2</v>
      </c>
      <c r="AF24" s="8">
        <f t="shared" si="2"/>
        <v>-4.6000000000000006E-2</v>
      </c>
    </row>
    <row r="25" spans="1:42" x14ac:dyDescent="0.2">
      <c r="A25" s="19">
        <v>44561</v>
      </c>
      <c r="B25" s="27">
        <v>3.2400000000000005E-2</v>
      </c>
      <c r="C25" s="24">
        <v>7.4228675136116085E-2</v>
      </c>
      <c r="D25" s="24">
        <v>-9.98058987428041E-2</v>
      </c>
      <c r="F25" s="9" t="s">
        <v>22</v>
      </c>
      <c r="L25" s="2">
        <v>1.5</v>
      </c>
      <c r="M25" s="2">
        <f t="shared" si="3"/>
        <v>-0.5</v>
      </c>
      <c r="N25" s="8">
        <f t="shared" si="4"/>
        <v>0.10645044540121508</v>
      </c>
      <c r="O25" s="8">
        <f t="shared" si="5"/>
        <v>3.6416332487598096E-3</v>
      </c>
      <c r="AA25" s="19">
        <v>44498</v>
      </c>
      <c r="AB25" s="8">
        <f t="shared" si="0"/>
        <v>0.19101480083423672</v>
      </c>
      <c r="AE25" s="4">
        <f t="shared" si="1"/>
        <v>0.18901480083423672</v>
      </c>
      <c r="AF25" s="8">
        <f t="shared" si="2"/>
        <v>6.4299999999999996E-2</v>
      </c>
    </row>
    <row r="26" spans="1:42" x14ac:dyDescent="0.2">
      <c r="A26" s="19">
        <v>44592</v>
      </c>
      <c r="B26" s="27">
        <v>-6.1600000000000002E-2</v>
      </c>
      <c r="C26" s="24">
        <v>-1.5712113532691308E-2</v>
      </c>
      <c r="D26" s="24">
        <v>-0.16745435381319917</v>
      </c>
      <c r="N26" s="6"/>
      <c r="AA26" s="19">
        <v>44530</v>
      </c>
      <c r="AB26" s="8">
        <f t="shared" si="0"/>
        <v>0.23552421750340335</v>
      </c>
      <c r="AE26" s="4">
        <f t="shared" si="1"/>
        <v>0.23352421750340335</v>
      </c>
      <c r="AF26" s="8">
        <f t="shared" si="2"/>
        <v>-1.7800000000000003E-2</v>
      </c>
      <c r="AH26" s="9" t="s">
        <v>19</v>
      </c>
    </row>
    <row r="27" spans="1:42" x14ac:dyDescent="0.2">
      <c r="A27" s="19">
        <v>44620</v>
      </c>
      <c r="B27" s="27">
        <v>-2.2799999999999997E-2</v>
      </c>
      <c r="C27" s="24">
        <v>-5.4063839113951517E-2</v>
      </c>
      <c r="D27" s="24">
        <v>-4.1248060115984808E-3</v>
      </c>
      <c r="F27" s="3" t="s">
        <v>28</v>
      </c>
      <c r="AA27" s="19">
        <v>44561</v>
      </c>
      <c r="AB27" s="8">
        <f t="shared" si="0"/>
        <v>-5.7016528357841094E-2</v>
      </c>
      <c r="AE27" s="4">
        <f t="shared" si="1"/>
        <v>-5.9016528357841096E-2</v>
      </c>
      <c r="AF27" s="8">
        <f t="shared" si="2"/>
        <v>3.0400000000000003E-2</v>
      </c>
    </row>
    <row r="28" spans="1:42" x14ac:dyDescent="0.2">
      <c r="A28" s="19">
        <v>44651</v>
      </c>
      <c r="B28" s="27">
        <v>3.0800000000000001E-2</v>
      </c>
      <c r="C28" s="24">
        <v>5.7473352713178327E-2</v>
      </c>
      <c r="D28" s="24">
        <v>0.11915137823996313</v>
      </c>
      <c r="F28" s="2" t="s">
        <v>28</v>
      </c>
      <c r="G28" s="15">
        <f>CORREL(C:C,D:D)</f>
        <v>0.48636461447435009</v>
      </c>
      <c r="H28" s="6"/>
      <c r="L28" s="3" t="s">
        <v>31</v>
      </c>
      <c r="AA28" s="19">
        <v>44592</v>
      </c>
      <c r="AB28" s="8">
        <f t="shared" si="0"/>
        <v>-0.13014593412571801</v>
      </c>
      <c r="AE28" s="4">
        <f t="shared" si="1"/>
        <v>-0.13214593412571801</v>
      </c>
      <c r="AF28" s="8">
        <f t="shared" si="2"/>
        <v>-6.3600000000000004E-2</v>
      </c>
      <c r="AH28" s="3" t="s">
        <v>38</v>
      </c>
    </row>
    <row r="29" spans="1:42" x14ac:dyDescent="0.2">
      <c r="A29" s="19">
        <v>44680</v>
      </c>
      <c r="B29" s="27">
        <v>-9.4100000000000003E-2</v>
      </c>
      <c r="C29" s="24">
        <v>-9.7130748525284916E-2</v>
      </c>
      <c r="D29" s="24">
        <v>-0.3202741332551492</v>
      </c>
      <c r="F29" t="s">
        <v>45</v>
      </c>
      <c r="G29" s="13"/>
      <c r="H29" s="6"/>
      <c r="AA29" s="19">
        <v>44620</v>
      </c>
      <c r="AB29" s="8">
        <f t="shared" si="0"/>
        <v>-1.6403169651975903E-2</v>
      </c>
      <c r="AE29" s="4">
        <f t="shared" si="1"/>
        <v>-1.8403169651975901E-2</v>
      </c>
      <c r="AF29" s="8">
        <f t="shared" si="2"/>
        <v>-2.4799999999999996E-2</v>
      </c>
    </row>
    <row r="30" spans="1:42" x14ac:dyDescent="0.2">
      <c r="A30" s="19">
        <v>44712</v>
      </c>
      <c r="B30" s="27">
        <v>-3.1000000000000003E-3</v>
      </c>
      <c r="C30" s="24">
        <v>-5.4502647126104087E-2</v>
      </c>
      <c r="D30" s="24">
        <v>6.7396344422279153E-3</v>
      </c>
      <c r="G30" s="13"/>
      <c r="H30" s="6"/>
      <c r="AA30" s="19">
        <v>44651</v>
      </c>
      <c r="AB30" s="8">
        <f t="shared" si="0"/>
        <v>0.10398678295262141</v>
      </c>
      <c r="AE30" s="4">
        <f t="shared" si="1"/>
        <v>0.10198678295262141</v>
      </c>
      <c r="AF30" s="8">
        <f t="shared" si="2"/>
        <v>2.8799999999999999E-2</v>
      </c>
      <c r="AH30" s="2" t="s">
        <v>20</v>
      </c>
      <c r="AI30" s="25"/>
      <c r="AJ30" s="6"/>
    </row>
    <row r="31" spans="1:42" x14ac:dyDescent="0.2">
      <c r="A31" s="19">
        <v>44742</v>
      </c>
      <c r="B31" s="27">
        <v>-8.3400000000000002E-2</v>
      </c>
      <c r="C31" s="24">
        <v>-8.1429723192690151E-2</v>
      </c>
      <c r="D31" s="24">
        <v>-0.18796852995117774</v>
      </c>
      <c r="AA31" s="19">
        <v>44680</v>
      </c>
      <c r="AB31" s="8">
        <f t="shared" si="0"/>
        <v>-0.26541052354043049</v>
      </c>
      <c r="AE31" s="4">
        <f t="shared" si="1"/>
        <v>-0.26741052354043049</v>
      </c>
      <c r="AF31" s="8">
        <f t="shared" si="2"/>
        <v>-9.6100000000000005E-2</v>
      </c>
      <c r="AH31" s="2" t="s">
        <v>14</v>
      </c>
      <c r="AI31" s="15"/>
      <c r="AJ31" s="6"/>
    </row>
    <row r="32" spans="1:42" x14ac:dyDescent="0.2">
      <c r="A32" s="19">
        <v>44771</v>
      </c>
      <c r="B32" s="27">
        <v>9.6500000000000002E-2</v>
      </c>
      <c r="C32" s="24">
        <v>0.18863370392042134</v>
      </c>
      <c r="D32" s="24">
        <v>0.19816610594366391</v>
      </c>
      <c r="F32" s="9" t="s">
        <v>4</v>
      </c>
      <c r="AA32" s="19">
        <v>44712</v>
      </c>
      <c r="AB32" s="8">
        <f t="shared" si="0"/>
        <v>-8.3178257557135881E-3</v>
      </c>
      <c r="AE32" s="4">
        <f t="shared" si="1"/>
        <v>-1.0317825755713588E-2</v>
      </c>
      <c r="AF32" s="8">
        <f t="shared" si="2"/>
        <v>-5.1000000000000004E-3</v>
      </c>
      <c r="AH32" s="2" t="s">
        <v>21</v>
      </c>
      <c r="AI32" s="15"/>
      <c r="AJ32" s="6"/>
    </row>
    <row r="33" spans="1:34" x14ac:dyDescent="0.2">
      <c r="A33" s="19">
        <v>44804</v>
      </c>
      <c r="B33" s="27">
        <v>-3.5799999999999998E-2</v>
      </c>
      <c r="C33" s="24">
        <v>-3.1206133401257774E-2</v>
      </c>
      <c r="D33" s="24">
        <v>-0.16896988382976386</v>
      </c>
      <c r="AA33" s="19">
        <v>44742</v>
      </c>
      <c r="AB33" s="8">
        <f t="shared" si="0"/>
        <v>-0.16177414592072334</v>
      </c>
      <c r="AE33" s="4">
        <f t="shared" si="1"/>
        <v>-0.16377414592072334</v>
      </c>
      <c r="AF33" s="8">
        <f t="shared" si="2"/>
        <v>-8.5400000000000004E-2</v>
      </c>
    </row>
    <row r="34" spans="1:34" x14ac:dyDescent="0.2">
      <c r="A34" s="19">
        <v>44834</v>
      </c>
      <c r="B34" s="27">
        <v>-9.1499999999999998E-2</v>
      </c>
      <c r="C34" s="24">
        <v>-0.12097697493957515</v>
      </c>
      <c r="D34" s="24">
        <v>-0.19553858384593292</v>
      </c>
      <c r="AA34" s="19">
        <v>44771</v>
      </c>
      <c r="AB34" s="8">
        <f t="shared" si="0"/>
        <v>0.19582240220859648</v>
      </c>
      <c r="AE34" s="4">
        <f t="shared" si="1"/>
        <v>0.19382240220859648</v>
      </c>
      <c r="AF34" s="8">
        <f t="shared" si="2"/>
        <v>9.4500000000000001E-2</v>
      </c>
      <c r="AH34" s="9" t="s">
        <v>36</v>
      </c>
    </row>
    <row r="35" spans="1:34" x14ac:dyDescent="0.2">
      <c r="A35" s="19">
        <v>44865</v>
      </c>
      <c r="B35" s="27">
        <v>8.0799999999999997E-2</v>
      </c>
      <c r="C35" s="24">
        <v>0.10955137481910282</v>
      </c>
      <c r="D35" s="24">
        <v>0.11187082955762429</v>
      </c>
      <c r="AA35" s="19">
        <v>44804</v>
      </c>
      <c r="AB35" s="8">
        <f t="shared" si="0"/>
        <v>-0.13509831445523188</v>
      </c>
      <c r="AE35" s="4">
        <f t="shared" si="1"/>
        <v>-0.13709831445523188</v>
      </c>
      <c r="AF35" s="8">
        <f t="shared" si="2"/>
        <v>-3.78E-2</v>
      </c>
    </row>
    <row r="36" spans="1:34" x14ac:dyDescent="0.2">
      <c r="A36" s="19">
        <v>44895</v>
      </c>
      <c r="B36" s="27">
        <v>4.9400000000000006E-2</v>
      </c>
      <c r="C36" s="24">
        <v>-3.3024395672950568E-2</v>
      </c>
      <c r="D36" s="24">
        <v>0.25413054752908049</v>
      </c>
      <c r="T36" s="3" t="s">
        <v>34</v>
      </c>
      <c r="AA36" s="19">
        <v>44834</v>
      </c>
      <c r="AB36" s="8">
        <f t="shared" si="0"/>
        <v>-0.17720633968959326</v>
      </c>
      <c r="AE36" s="4">
        <f t="shared" si="1"/>
        <v>-0.17920633968959326</v>
      </c>
      <c r="AF36" s="8">
        <f t="shared" si="2"/>
        <v>-9.35E-2</v>
      </c>
    </row>
    <row r="37" spans="1:34" x14ac:dyDescent="0.2">
      <c r="A37" s="19">
        <v>44925</v>
      </c>
      <c r="B37" s="27">
        <v>-6.0499999999999998E-2</v>
      </c>
      <c r="C37" s="24">
        <v>-0.12227251232858205</v>
      </c>
      <c r="D37" s="24">
        <v>-0.13644152927967856</v>
      </c>
      <c r="AA37" s="19">
        <v>44865</v>
      </c>
      <c r="AB37" s="8">
        <f t="shared" si="0"/>
        <v>0.11130055202204218</v>
      </c>
      <c r="AE37" s="4">
        <f t="shared" si="1"/>
        <v>0.10930055202204218</v>
      </c>
      <c r="AF37" s="8">
        <f t="shared" si="2"/>
        <v>7.8799999999999995E-2</v>
      </c>
    </row>
    <row r="38" spans="1:34" x14ac:dyDescent="0.2">
      <c r="A38" s="19">
        <v>44957</v>
      </c>
      <c r="B38" s="27">
        <v>6.9600000000000009E-2</v>
      </c>
      <c r="C38" s="24">
        <v>0.11052104979604405</v>
      </c>
      <c r="D38" s="24">
        <v>0.33686875598740929</v>
      </c>
      <c r="U38" s="2" t="s">
        <v>10</v>
      </c>
      <c r="V38" s="2" t="s">
        <v>27</v>
      </c>
      <c r="AA38" s="19">
        <v>44895</v>
      </c>
      <c r="AB38" s="8">
        <f t="shared" si="0"/>
        <v>0.18352860362399648</v>
      </c>
      <c r="AE38" s="4">
        <f t="shared" si="1"/>
        <v>0.18152860362399648</v>
      </c>
      <c r="AF38" s="8">
        <f t="shared" si="2"/>
        <v>4.7400000000000005E-2</v>
      </c>
    </row>
    <row r="39" spans="1:34" x14ac:dyDescent="0.2">
      <c r="A39" s="19">
        <v>44985</v>
      </c>
      <c r="B39" s="27">
        <v>-2.2299999999999997E-2</v>
      </c>
      <c r="C39" s="24">
        <v>2.3179131744468062E-2</v>
      </c>
      <c r="D39" s="24">
        <v>0.18830936172390844</v>
      </c>
      <c r="U39" s="23">
        <v>0</v>
      </c>
      <c r="V39" s="4">
        <f>$V$5+$V$8*U39</f>
        <v>2E-3</v>
      </c>
      <c r="AA39" s="19">
        <v>44925</v>
      </c>
      <c r="AB39" s="8">
        <f t="shared" si="0"/>
        <v>-0.13295783462752805</v>
      </c>
      <c r="AE39" s="4">
        <f t="shared" si="1"/>
        <v>-0.13495783462752806</v>
      </c>
      <c r="AF39" s="8">
        <f t="shared" si="2"/>
        <v>-6.25E-2</v>
      </c>
    </row>
    <row r="40" spans="1:34" x14ac:dyDescent="0.2">
      <c r="A40" s="19">
        <v>45016</v>
      </c>
      <c r="B40" s="27">
        <v>2.8399999999999998E-2</v>
      </c>
      <c r="C40" s="24">
        <v>0.11864866698324406</v>
      </c>
      <c r="D40" s="24">
        <v>0.19666484497240799</v>
      </c>
      <c r="U40" s="23">
        <v>0.02</v>
      </c>
      <c r="V40" s="4">
        <f t="shared" ref="V40:V49" si="6">$V$5+$V$8*U40</f>
        <v>1.0203744686237094E-2</v>
      </c>
      <c r="AA40" s="19">
        <v>44957</v>
      </c>
      <c r="AB40" s="8">
        <f t="shared" si="0"/>
        <v>0.28121730915048726</v>
      </c>
      <c r="AE40" s="4">
        <f t="shared" si="1"/>
        <v>0.27921730915048726</v>
      </c>
      <c r="AF40" s="8">
        <f t="shared" si="2"/>
        <v>6.7600000000000007E-2</v>
      </c>
    </row>
    <row r="41" spans="1:34" x14ac:dyDescent="0.2">
      <c r="A41" s="19">
        <v>45044</v>
      </c>
      <c r="B41" s="27">
        <v>9.7000000000000003E-3</v>
      </c>
      <c r="C41" s="24">
        <v>2.8987265009096319E-2</v>
      </c>
      <c r="D41" s="24">
        <v>-1.0080282247902916E-3</v>
      </c>
      <c r="U41" s="23">
        <v>0.04</v>
      </c>
      <c r="V41" s="4">
        <f t="shared" si="6"/>
        <v>1.8407489372474189E-2</v>
      </c>
      <c r="AA41" s="19">
        <v>44985</v>
      </c>
      <c r="AB41" s="8">
        <f t="shared" si="0"/>
        <v>0.14770927626468097</v>
      </c>
      <c r="AE41" s="4">
        <f t="shared" si="1"/>
        <v>0.14570927626468097</v>
      </c>
      <c r="AF41" s="8">
        <f t="shared" si="2"/>
        <v>-2.4299999999999995E-2</v>
      </c>
    </row>
    <row r="42" spans="1:34" x14ac:dyDescent="0.2">
      <c r="A42" s="19">
        <v>45077</v>
      </c>
      <c r="B42" s="27">
        <v>7.0000000000000001E-3</v>
      </c>
      <c r="C42" s="24">
        <v>4.6066175525407704E-2</v>
      </c>
      <c r="D42" s="24">
        <v>0.36343652023496342</v>
      </c>
      <c r="U42" s="23">
        <v>0.06</v>
      </c>
      <c r="V42" s="4">
        <f t="shared" si="6"/>
        <v>2.6611234058711276E-2</v>
      </c>
      <c r="AA42" s="19">
        <v>45016</v>
      </c>
      <c r="AB42" s="8">
        <f t="shared" si="0"/>
        <v>0.17748323604497707</v>
      </c>
      <c r="AE42" s="4">
        <f t="shared" si="1"/>
        <v>0.17548323604497706</v>
      </c>
      <c r="AF42" s="8">
        <f t="shared" si="2"/>
        <v>2.64E-2</v>
      </c>
    </row>
    <row r="43" spans="1:34" x14ac:dyDescent="0.2">
      <c r="A43" s="19">
        <v>45107</v>
      </c>
      <c r="B43" s="27">
        <v>6.8600000000000008E-2</v>
      </c>
      <c r="C43" s="24">
        <v>9.4330042313117035E-2</v>
      </c>
      <c r="D43" s="24">
        <v>0.11821417834440773</v>
      </c>
      <c r="U43" s="23">
        <v>0.08</v>
      </c>
      <c r="V43" s="4">
        <f t="shared" si="6"/>
        <v>3.4814978744948377E-2</v>
      </c>
      <c r="AA43" s="19">
        <v>45044</v>
      </c>
      <c r="AB43" s="8">
        <f t="shared" si="0"/>
        <v>6.3668265720691819E-3</v>
      </c>
      <c r="AE43" s="4">
        <f t="shared" si="1"/>
        <v>4.3668265720691818E-3</v>
      </c>
      <c r="AF43" s="8">
        <f t="shared" si="2"/>
        <v>7.7000000000000002E-3</v>
      </c>
    </row>
    <row r="44" spans="1:34" x14ac:dyDescent="0.2">
      <c r="A44" s="19">
        <v>45138</v>
      </c>
      <c r="B44" s="27">
        <v>3.6599999999999994E-2</v>
      </c>
      <c r="C44" s="24">
        <v>1.2785482291076011E-2</v>
      </c>
      <c r="D44" s="24">
        <v>0.10465226230438285</v>
      </c>
      <c r="U44" s="23">
        <v>0.1</v>
      </c>
      <c r="V44" s="4">
        <f t="shared" si="6"/>
        <v>4.3018723431185471E-2</v>
      </c>
      <c r="AA44" s="19">
        <v>45077</v>
      </c>
      <c r="AB44" s="8">
        <f t="shared" si="0"/>
        <v>0.28540560415717003</v>
      </c>
      <c r="AE44" s="4">
        <f t="shared" si="1"/>
        <v>0.28340560415717003</v>
      </c>
      <c r="AF44" s="8">
        <f t="shared" si="2"/>
        <v>5.0000000000000001E-3</v>
      </c>
    </row>
    <row r="45" spans="1:34" x14ac:dyDescent="0.2">
      <c r="A45" s="19">
        <v>45169</v>
      </c>
      <c r="B45" s="27">
        <v>-1.9099999999999999E-2</v>
      </c>
      <c r="C45" s="24">
        <v>-4.238428574948172E-2</v>
      </c>
      <c r="D45" s="24">
        <v>5.6196366282180277E-2</v>
      </c>
      <c r="U45" s="23">
        <v>0.12</v>
      </c>
      <c r="V45" s="4">
        <f t="shared" si="6"/>
        <v>5.1222468117422558E-2</v>
      </c>
      <c r="AA45" s="19">
        <v>45107</v>
      </c>
      <c r="AB45" s="8">
        <f t="shared" si="0"/>
        <v>0.11234185585015002</v>
      </c>
      <c r="AE45" s="4">
        <f t="shared" si="1"/>
        <v>0.11034185585015002</v>
      </c>
      <c r="AF45" s="8">
        <f t="shared" si="2"/>
        <v>6.6600000000000006E-2</v>
      </c>
    </row>
    <row r="46" spans="1:34" x14ac:dyDescent="0.2">
      <c r="A46" s="19">
        <v>45198</v>
      </c>
      <c r="B46" s="27">
        <v>-4.8000000000000008E-2</v>
      </c>
      <c r="C46" s="24">
        <v>-8.8678341406291605E-2</v>
      </c>
      <c r="D46" s="24">
        <v>-0.11857568141014152</v>
      </c>
      <c r="U46" s="23">
        <v>0.14000000000000001</v>
      </c>
      <c r="V46" s="4">
        <f t="shared" si="6"/>
        <v>5.9426212803659659E-2</v>
      </c>
      <c r="AA46" s="19">
        <v>45138</v>
      </c>
      <c r="AB46" s="8">
        <f t="shared" si="0"/>
        <v>8.2065246469252673E-2</v>
      </c>
      <c r="AE46" s="4">
        <f t="shared" si="1"/>
        <v>8.0065246469252671E-2</v>
      </c>
      <c r="AF46" s="8">
        <f t="shared" si="2"/>
        <v>3.4599999999999992E-2</v>
      </c>
    </row>
    <row r="47" spans="1:34" x14ac:dyDescent="0.2">
      <c r="A47" s="19">
        <v>45230</v>
      </c>
      <c r="B47" s="27">
        <v>-2.6800000000000001E-2</v>
      </c>
      <c r="C47" s="24">
        <v>-2.5699433444308362E-3</v>
      </c>
      <c r="D47" s="24">
        <v>-6.2507184073197108E-2</v>
      </c>
      <c r="U47" s="23">
        <v>0.16</v>
      </c>
      <c r="V47" s="4">
        <f t="shared" si="6"/>
        <v>6.7629957489896753E-2</v>
      </c>
      <c r="AA47" s="19">
        <v>45169</v>
      </c>
      <c r="AB47" s="8">
        <f t="shared" si="0"/>
        <v>3.195863041994499E-2</v>
      </c>
      <c r="AE47" s="4">
        <f t="shared" si="1"/>
        <v>2.9958630419944988E-2</v>
      </c>
      <c r="AF47" s="8">
        <f>B45-$V$5</f>
        <v>-2.1100000000000001E-2</v>
      </c>
    </row>
    <row r="48" spans="1:34" x14ac:dyDescent="0.2">
      <c r="A48" s="19">
        <v>45260</v>
      </c>
      <c r="B48" s="27">
        <v>9.3200000000000005E-2</v>
      </c>
      <c r="C48" s="24">
        <v>0.11374697438338499</v>
      </c>
      <c r="D48" s="24">
        <v>0.14688572829818547</v>
      </c>
      <c r="U48" s="23">
        <v>0.18</v>
      </c>
      <c r="V48" s="4">
        <f t="shared" si="6"/>
        <v>7.5833702176133833E-2</v>
      </c>
      <c r="AA48" s="19">
        <v>45198</v>
      </c>
      <c r="AB48" s="8">
        <f t="shared" si="0"/>
        <v>-0.11122491008673809</v>
      </c>
      <c r="AE48" s="4">
        <f t="shared" si="1"/>
        <v>-0.11322491008673809</v>
      </c>
      <c r="AF48" s="8">
        <f t="shared" si="2"/>
        <v>-5.000000000000001E-2</v>
      </c>
    </row>
    <row r="49" spans="1:32" x14ac:dyDescent="0.2">
      <c r="A49" s="19">
        <v>45289</v>
      </c>
      <c r="B49" s="27">
        <v>5.2799999999999993E-2</v>
      </c>
      <c r="C49" s="24">
        <v>1.3582521716241081E-2</v>
      </c>
      <c r="D49" s="24">
        <v>5.8932091493874017E-2</v>
      </c>
      <c r="U49" s="23">
        <v>0.2</v>
      </c>
      <c r="V49" s="4">
        <f t="shared" si="6"/>
        <v>8.403744686237094E-2</v>
      </c>
      <c r="AA49" s="19">
        <v>45230</v>
      </c>
      <c r="AB49" s="8">
        <f t="shared" si="0"/>
        <v>-4.7770590439910346E-2</v>
      </c>
      <c r="AE49" s="4">
        <f t="shared" si="1"/>
        <v>-4.9770590439910348E-2</v>
      </c>
      <c r="AF49" s="8">
        <f t="shared" si="2"/>
        <v>-2.8799999999999999E-2</v>
      </c>
    </row>
    <row r="50" spans="1:32" x14ac:dyDescent="0.2">
      <c r="A50" s="19">
        <v>45322</v>
      </c>
      <c r="B50" s="27">
        <v>1.2E-2</v>
      </c>
      <c r="C50" s="24">
        <v>-4.2227185373707954E-2</v>
      </c>
      <c r="D50" s="24">
        <v>0.24241751140907075</v>
      </c>
      <c r="AA50" s="19">
        <v>45260</v>
      </c>
      <c r="AB50" s="8">
        <f t="shared" si="0"/>
        <v>0.13873800004079298</v>
      </c>
      <c r="AE50" s="4">
        <f t="shared" si="1"/>
        <v>0.13673800004079298</v>
      </c>
      <c r="AF50" s="8">
        <f t="shared" si="2"/>
        <v>9.1200000000000003E-2</v>
      </c>
    </row>
    <row r="51" spans="1:32" x14ac:dyDescent="0.2">
      <c r="A51" s="19">
        <v>45351</v>
      </c>
      <c r="B51" s="27">
        <v>5.4900000000000004E-2</v>
      </c>
      <c r="C51" s="24">
        <v>-1.8548231475243759E-2</v>
      </c>
      <c r="D51" s="24">
        <v>0.28580948201602552</v>
      </c>
      <c r="AA51" s="19">
        <v>45289</v>
      </c>
      <c r="AB51" s="8">
        <f t="shared" si="0"/>
        <v>4.7782125744172496E-2</v>
      </c>
      <c r="AE51" s="4">
        <f t="shared" si="1"/>
        <v>4.5782125744172494E-2</v>
      </c>
      <c r="AF51" s="8">
        <f t="shared" si="2"/>
        <v>5.0799999999999991E-2</v>
      </c>
    </row>
    <row r="52" spans="1:32" x14ac:dyDescent="0.2">
      <c r="A52" s="19">
        <v>45379</v>
      </c>
      <c r="B52" s="27">
        <v>3.27E-2</v>
      </c>
      <c r="C52" s="24">
        <v>-5.1286307053941882E-2</v>
      </c>
      <c r="D52" s="24">
        <v>0.14218076100487598</v>
      </c>
      <c r="AA52" s="19">
        <v>45322</v>
      </c>
      <c r="AB52" s="8">
        <f t="shared" si="0"/>
        <v>0.17243275443068126</v>
      </c>
      <c r="AE52" s="4">
        <f t="shared" si="1"/>
        <v>0.17043275443068126</v>
      </c>
      <c r="AF52" s="8">
        <f t="shared" si="2"/>
        <v>0.01</v>
      </c>
    </row>
    <row r="53" spans="1:32" x14ac:dyDescent="0.2">
      <c r="A53" s="19">
        <v>45412</v>
      </c>
      <c r="B53" s="27">
        <v>-4.1800000000000004E-2</v>
      </c>
      <c r="C53" s="24">
        <v>-6.7063214369023072E-3</v>
      </c>
      <c r="D53" s="24">
        <v>-4.3760237283633652E-2</v>
      </c>
      <c r="L53" s="3" t="s">
        <v>9</v>
      </c>
      <c r="AA53" s="19">
        <v>45351</v>
      </c>
      <c r="AB53" s="8">
        <f t="shared" si="0"/>
        <v>0.2109779434209475</v>
      </c>
      <c r="AE53" s="4">
        <f t="shared" si="1"/>
        <v>0.2089779434209475</v>
      </c>
      <c r="AF53" s="8">
        <f t="shared" si="2"/>
        <v>5.2900000000000003E-2</v>
      </c>
    </row>
    <row r="54" spans="1:32" x14ac:dyDescent="0.2">
      <c r="A54" s="19">
        <v>45443</v>
      </c>
      <c r="B54" s="27">
        <v>4.7699999999999999E-2</v>
      </c>
      <c r="C54" s="24">
        <v>0.13023287073906831</v>
      </c>
      <c r="D54" s="24">
        <v>0.2688710909469687</v>
      </c>
      <c r="AA54" s="19">
        <v>45379</v>
      </c>
      <c r="AB54" s="8">
        <f t="shared" si="0"/>
        <v>9.4613580254796811E-2</v>
      </c>
      <c r="AE54" s="4">
        <f t="shared" si="1"/>
        <v>9.261358025479681E-2</v>
      </c>
      <c r="AF54" s="8">
        <f t="shared" si="2"/>
        <v>3.0699999999999998E-2</v>
      </c>
    </row>
    <row r="55" spans="1:32" x14ac:dyDescent="0.2">
      <c r="A55" s="19">
        <v>45471</v>
      </c>
      <c r="B55" s="27">
        <v>3.2099999999999997E-2</v>
      </c>
      <c r="C55" s="24">
        <v>9.5552665799739867E-2</v>
      </c>
      <c r="D55" s="24">
        <v>0.12694368955662561</v>
      </c>
      <c r="L55" s="21" t="s">
        <v>11</v>
      </c>
      <c r="M55" s="2"/>
      <c r="N55" s="2" t="s">
        <v>26</v>
      </c>
      <c r="O55" s="2" t="s">
        <v>41</v>
      </c>
      <c r="AA55" s="19">
        <v>45412</v>
      </c>
      <c r="AB55" s="8">
        <f t="shared" si="0"/>
        <v>-3.4649899641860729E-2</v>
      </c>
      <c r="AE55" s="4">
        <f t="shared" si="1"/>
        <v>-3.6649899641860731E-2</v>
      </c>
      <c r="AF55" s="8">
        <f t="shared" si="2"/>
        <v>-4.3800000000000006E-2</v>
      </c>
    </row>
    <row r="56" spans="1:32" x14ac:dyDescent="0.2">
      <c r="A56" s="19">
        <v>45504</v>
      </c>
      <c r="B56" s="27">
        <v>1.67E-2</v>
      </c>
      <c r="C56" s="24">
        <v>5.4410787199696165E-2</v>
      </c>
      <c r="D56" s="24">
        <v>-5.2776428687064891E-2</v>
      </c>
      <c r="L56" t="s">
        <v>49</v>
      </c>
      <c r="M56" s="2"/>
      <c r="N56" s="20">
        <v>0.92873571840294744</v>
      </c>
      <c r="O56" s="14">
        <f>1-N56</f>
        <v>7.1264281597052559E-2</v>
      </c>
      <c r="P56" s="9"/>
      <c r="AA56" s="19">
        <v>45443</v>
      </c>
      <c r="AB56" s="8">
        <f t="shared" si="0"/>
        <v>0.23478451825184948</v>
      </c>
      <c r="AE56" s="4">
        <f t="shared" si="1"/>
        <v>0.23278451825184948</v>
      </c>
      <c r="AF56" s="8">
        <f t="shared" si="2"/>
        <v>4.5699999999999998E-2</v>
      </c>
    </row>
    <row r="57" spans="1:32" x14ac:dyDescent="0.2">
      <c r="A57" s="19">
        <v>45534</v>
      </c>
      <c r="B57" s="27">
        <v>2.0799999999999999E-2</v>
      </c>
      <c r="C57" s="24">
        <v>3.2345020217159126E-2</v>
      </c>
      <c r="D57" s="24">
        <v>2.008203725858837E-2</v>
      </c>
      <c r="L57" s="7">
        <f>N56*G5+H5*O56</f>
        <v>2.4566628487876694E-2</v>
      </c>
      <c r="M57" s="2" t="s">
        <v>10</v>
      </c>
      <c r="N57" s="12">
        <f>SQRT(N56^2*G13^2+O56^2*H13^2+2*N56*O56*H21)</f>
        <v>7.9884336963262276E-2</v>
      </c>
      <c r="O57" s="4"/>
      <c r="P57" s="26"/>
      <c r="AA57" s="19">
        <v>45471</v>
      </c>
      <c r="AB57" s="8">
        <f t="shared" si="0"/>
        <v>0.11922567058856096</v>
      </c>
      <c r="AE57" s="4">
        <f t="shared" si="1"/>
        <v>0.11722567058856095</v>
      </c>
      <c r="AF57" s="8">
        <f t="shared" si="2"/>
        <v>3.0099999999999995E-2</v>
      </c>
    </row>
    <row r="58" spans="1:32" x14ac:dyDescent="0.2">
      <c r="A58" s="19">
        <v>45565</v>
      </c>
      <c r="B58" s="27">
        <v>2.12E-2</v>
      </c>
      <c r="C58" s="24">
        <v>1.7467248908296984E-2</v>
      </c>
      <c r="D58" s="24">
        <v>1.742643084688833E-2</v>
      </c>
      <c r="N58" s="9" t="s">
        <v>32</v>
      </c>
      <c r="AA58" s="19">
        <v>45504</v>
      </c>
      <c r="AB58" s="8">
        <f t="shared" si="0"/>
        <v>-2.6422622205471626E-2</v>
      </c>
      <c r="AE58" s="4">
        <f t="shared" si="1"/>
        <v>-2.8422622205471627E-2</v>
      </c>
      <c r="AF58" s="8">
        <f t="shared" si="2"/>
        <v>1.47E-2</v>
      </c>
    </row>
    <row r="59" spans="1:32" x14ac:dyDescent="0.2">
      <c r="A59" s="19">
        <v>45596</v>
      </c>
      <c r="B59" s="27">
        <v>-6.0999999999999995E-3</v>
      </c>
      <c r="C59" s="24">
        <v>-3.042918454935617E-2</v>
      </c>
      <c r="D59" s="24">
        <v>9.321475625823461E-2</v>
      </c>
      <c r="AA59" s="19">
        <v>45534</v>
      </c>
      <c r="AB59" s="8">
        <f t="shared" si="0"/>
        <v>2.3097100921765073E-2</v>
      </c>
      <c r="AE59" s="4">
        <f t="shared" si="1"/>
        <v>2.1097100921765075E-2</v>
      </c>
      <c r="AF59" s="8">
        <f t="shared" si="2"/>
        <v>1.8799999999999997E-2</v>
      </c>
    </row>
    <row r="60" spans="1:32" x14ac:dyDescent="0.2">
      <c r="A60" s="19">
        <v>45625</v>
      </c>
      <c r="B60" s="27">
        <v>6.8900000000000003E-2</v>
      </c>
      <c r="C60" s="24">
        <v>5.1708302942142792E-2</v>
      </c>
      <c r="D60" s="24">
        <v>4.1352817113588403E-2</v>
      </c>
      <c r="AA60" s="19">
        <v>45565</v>
      </c>
      <c r="AB60" s="8">
        <f t="shared" si="0"/>
        <v>1.7436466663962393E-2</v>
      </c>
      <c r="AE60" s="4">
        <f t="shared" si="1"/>
        <v>1.5436466663962393E-2</v>
      </c>
      <c r="AF60" s="8">
        <f t="shared" si="2"/>
        <v>1.9200000000000002E-2</v>
      </c>
    </row>
    <row r="61" spans="1:32" x14ac:dyDescent="0.2">
      <c r="A61" s="19">
        <v>45657</v>
      </c>
      <c r="B61" s="27">
        <v>-2.7999999999999997E-2</v>
      </c>
      <c r="C61" s="24">
        <v>5.515526903467749E-2</v>
      </c>
      <c r="D61" s="24">
        <v>-2.857679892513143E-2</v>
      </c>
      <c r="AA61" s="19">
        <v>45596</v>
      </c>
      <c r="AB61" s="8">
        <f t="shared" si="0"/>
        <v>6.2814783073864566E-2</v>
      </c>
      <c r="AE61" s="4">
        <f t="shared" si="1"/>
        <v>6.0814783073864564E-2</v>
      </c>
      <c r="AF61" s="8">
        <f t="shared" si="2"/>
        <v>-8.0999999999999996E-3</v>
      </c>
    </row>
    <row r="62" spans="1:32" x14ac:dyDescent="0.2">
      <c r="A62" s="19">
        <v>45688</v>
      </c>
      <c r="B62" s="27">
        <v>3.1699999999999999E-2</v>
      </c>
      <c r="C62" s="24">
        <v>-5.7583260122993418E-2</v>
      </c>
      <c r="D62" s="24">
        <v>-0.10589023754561022</v>
      </c>
      <c r="AA62" s="19">
        <v>45625</v>
      </c>
      <c r="AB62" s="8">
        <f t="shared" si="0"/>
        <v>4.3898890050466606E-2</v>
      </c>
      <c r="AE62" s="4">
        <f t="shared" si="1"/>
        <v>4.1898890050466604E-2</v>
      </c>
      <c r="AF62" s="8">
        <f t="shared" si="2"/>
        <v>6.6900000000000001E-2</v>
      </c>
    </row>
    <row r="63" spans="1:32" x14ac:dyDescent="0.2">
      <c r="A63" s="19">
        <v>45716</v>
      </c>
      <c r="B63" s="27">
        <v>-2.1099999999999997E-2</v>
      </c>
      <c r="C63" s="24">
        <v>2.5871114966105502E-2</v>
      </c>
      <c r="D63" s="24">
        <v>4.0393104022653503E-2</v>
      </c>
      <c r="AA63" s="19">
        <v>45657</v>
      </c>
      <c r="AB63" s="8">
        <f t="shared" si="0"/>
        <v>-7.9898408904375759E-3</v>
      </c>
      <c r="AE63" s="4">
        <f t="shared" si="1"/>
        <v>-9.9898408904375759E-3</v>
      </c>
      <c r="AF63" s="8">
        <f t="shared" si="2"/>
        <v>-0.03</v>
      </c>
    </row>
    <row r="64" spans="1:32" x14ac:dyDescent="0.2">
      <c r="A64" s="19">
        <v>45747</v>
      </c>
      <c r="B64" s="27">
        <v>-6.0499999999999998E-2</v>
      </c>
      <c r="C64" s="24">
        <v>-8.1500165398610602E-2</v>
      </c>
      <c r="D64" s="24">
        <v>-0.132329778322685</v>
      </c>
      <c r="AA64" s="19">
        <v>45688</v>
      </c>
      <c r="AB64" s="8">
        <f t="shared" si="0"/>
        <v>-9.4013142649785261E-2</v>
      </c>
      <c r="AE64" s="4">
        <f t="shared" si="1"/>
        <v>-9.6013142649785263E-2</v>
      </c>
      <c r="AF64" s="8">
        <f t="shared" si="2"/>
        <v>2.9699999999999997E-2</v>
      </c>
    </row>
    <row r="65" spans="1:32" x14ac:dyDescent="0.2">
      <c r="A65" s="19">
        <v>45777</v>
      </c>
      <c r="B65" s="27">
        <v>-4.8999999999999998E-3</v>
      </c>
      <c r="C65" s="24">
        <v>-4.3352991491468984E-2</v>
      </c>
      <c r="D65" s="24">
        <v>4.9824690902380286E-3</v>
      </c>
      <c r="AA65" s="19">
        <v>45716</v>
      </c>
      <c r="AB65" s="8">
        <f t="shared" si="0"/>
        <v>3.6822625153901112E-2</v>
      </c>
      <c r="AE65" s="4">
        <f t="shared" si="1"/>
        <v>3.482262515390111E-2</v>
      </c>
      <c r="AF65" s="8">
        <f t="shared" si="2"/>
        <v>-2.3099999999999996E-2</v>
      </c>
    </row>
    <row r="66" spans="1:32" x14ac:dyDescent="0.2">
      <c r="A66" s="19">
        <v>45807</v>
      </c>
      <c r="B66" s="27">
        <v>6.4399999999999999E-2</v>
      </c>
      <c r="C66" s="24">
        <v>-5.3657696676089661E-2</v>
      </c>
      <c r="D66" s="24">
        <v>0.2406353286816012</v>
      </c>
      <c r="AA66" s="19">
        <v>45747</v>
      </c>
      <c r="AB66" s="8">
        <f t="shared" si="0"/>
        <v>-0.11983245043285033</v>
      </c>
      <c r="AE66" s="4">
        <f t="shared" si="1"/>
        <v>-0.12183245043285033</v>
      </c>
      <c r="AF66" s="8">
        <f t="shared" si="2"/>
        <v>-6.25E-2</v>
      </c>
    </row>
    <row r="67" spans="1:32" x14ac:dyDescent="0.2">
      <c r="A67" s="19">
        <v>45838</v>
      </c>
      <c r="B67" s="27">
        <v>5.2000000000000005E-2</v>
      </c>
      <c r="C67" s="24">
        <v>2.150858849887971E-2</v>
      </c>
      <c r="D67" s="24">
        <v>0.16925228595919717</v>
      </c>
      <c r="AA67" s="19">
        <v>45777</v>
      </c>
      <c r="AB67" s="8">
        <f t="shared" si="0"/>
        <v>-6.9016288763956869E-3</v>
      </c>
      <c r="AE67" s="4">
        <f t="shared" si="1"/>
        <v>-8.9016288763956869E-3</v>
      </c>
      <c r="AF67" s="8">
        <f t="shared" si="2"/>
        <v>-6.8999999999999999E-3</v>
      </c>
    </row>
    <row r="68" spans="1:32" x14ac:dyDescent="0.2">
      <c r="A68" s="19">
        <v>45869</v>
      </c>
      <c r="B68" s="27">
        <v>2.3199999999999998E-2</v>
      </c>
      <c r="C68" s="24">
        <v>1.1697616610615524E-2</v>
      </c>
      <c r="D68" s="24">
        <v>0.12583074878156841</v>
      </c>
      <c r="AA68" s="19">
        <v>45807</v>
      </c>
      <c r="AB68" s="8">
        <f t="shared" si="0"/>
        <v>0.16827836544679872</v>
      </c>
      <c r="AE68" s="4">
        <f t="shared" si="1"/>
        <v>0.16627836544679872</v>
      </c>
      <c r="AF68" s="8">
        <f t="shared" si="2"/>
        <v>6.2399999999999997E-2</v>
      </c>
    </row>
    <row r="69" spans="1:32" x14ac:dyDescent="0.2">
      <c r="A69" s="19">
        <v>45898</v>
      </c>
      <c r="B69" s="27">
        <v>2.2200000000000001E-2</v>
      </c>
      <c r="C69" s="24">
        <v>0.11964964376371756</v>
      </c>
      <c r="D69" s="24">
        <v>-2.0745488277955859E-2</v>
      </c>
      <c r="AA69" s="19">
        <v>45838</v>
      </c>
      <c r="AB69" s="8">
        <f t="shared" ref="AB69:AB75" si="7">$V$4*C67+D67*$W$4</f>
        <v>0.13292697627060793</v>
      </c>
      <c r="AE69" s="4">
        <f t="shared" ref="AE69:AE75" si="8">AB69-$V$5</f>
        <v>0.13092697627060793</v>
      </c>
      <c r="AF69" s="8">
        <f t="shared" ref="AF69:AF75" si="9">B67-$V$5</f>
        <v>0.05</v>
      </c>
    </row>
    <row r="70" spans="1:32" x14ac:dyDescent="0.2">
      <c r="A70" s="19">
        <v>45930</v>
      </c>
      <c r="B70" s="27">
        <v>3.7199999999999997E-2</v>
      </c>
      <c r="C70" s="24">
        <v>9.6881192383906356E-2</v>
      </c>
      <c r="D70" s="24">
        <v>7.1251183421144004E-2</v>
      </c>
      <c r="AA70" s="19">
        <v>45869</v>
      </c>
      <c r="AB70" s="8">
        <f t="shared" si="7"/>
        <v>9.7769170229616273E-2</v>
      </c>
      <c r="AE70" s="4">
        <f t="shared" si="8"/>
        <v>9.5769170229616271E-2</v>
      </c>
      <c r="AF70" s="8">
        <f t="shared" si="9"/>
        <v>2.1199999999999997E-2</v>
      </c>
    </row>
    <row r="71" spans="1:32" x14ac:dyDescent="0.2">
      <c r="A71" s="19">
        <v>45961</v>
      </c>
      <c r="B71" s="27">
        <v>2.3300000000000001E-2</v>
      </c>
      <c r="C71" s="24">
        <v>6.1815182814279446E-2</v>
      </c>
      <c r="D71" s="24">
        <v>8.5271733304748576E-2</v>
      </c>
      <c r="AA71" s="19">
        <v>45898</v>
      </c>
      <c r="AB71" s="8">
        <f t="shared" si="7"/>
        <v>1.3773051178212484E-2</v>
      </c>
      <c r="AE71" s="4">
        <f t="shared" si="8"/>
        <v>1.1773051178212484E-2</v>
      </c>
      <c r="AF71" s="8">
        <f t="shared" si="9"/>
        <v>2.0200000000000003E-2</v>
      </c>
    </row>
    <row r="72" spans="1:32" x14ac:dyDescent="0.2">
      <c r="A72" s="19">
        <v>45989</v>
      </c>
      <c r="B72" s="27">
        <v>1.7000000000000001E-3</v>
      </c>
      <c r="C72" s="24">
        <v>3.2359693389607314E-2</v>
      </c>
      <c r="D72" s="24">
        <v>-0.12588275964245144</v>
      </c>
      <c r="AA72" s="19">
        <v>45930</v>
      </c>
      <c r="AB72" s="8">
        <f t="shared" si="7"/>
        <v>7.7552758573909641E-2</v>
      </c>
      <c r="AE72" s="4">
        <f t="shared" si="8"/>
        <v>7.555275857390964E-2</v>
      </c>
      <c r="AF72" s="8">
        <f t="shared" si="9"/>
        <v>3.5199999999999995E-2</v>
      </c>
    </row>
    <row r="73" spans="1:32" x14ac:dyDescent="0.2">
      <c r="A73" s="19">
        <v>46022</v>
      </c>
      <c r="B73" s="27">
        <v>-1.9999999999999966E-4</v>
      </c>
      <c r="C73" s="24">
        <v>-2.5067240451855821E-2</v>
      </c>
      <c r="D73" s="24">
        <v>5.3729774793842999E-2</v>
      </c>
      <c r="AA73" s="19">
        <v>45961</v>
      </c>
      <c r="AB73" s="8">
        <f t="shared" si="7"/>
        <v>7.9504540013669772E-2</v>
      </c>
      <c r="AE73" s="4">
        <f t="shared" si="8"/>
        <v>7.750454001366977E-2</v>
      </c>
      <c r="AF73" s="8">
        <f t="shared" si="9"/>
        <v>2.1299999999999999E-2</v>
      </c>
    </row>
    <row r="74" spans="1:32" x14ac:dyDescent="0.2">
      <c r="AA74" s="19">
        <v>45989</v>
      </c>
      <c r="AB74" s="8">
        <f t="shared" si="7"/>
        <v>-8.6976151705314322E-2</v>
      </c>
      <c r="AE74" s="4">
        <f t="shared" si="8"/>
        <v>-8.8976151705314324E-2</v>
      </c>
      <c r="AF74" s="8">
        <f t="shared" si="9"/>
        <v>-2.9999999999999992E-4</v>
      </c>
    </row>
    <row r="75" spans="1:32" x14ac:dyDescent="0.2">
      <c r="AA75" s="19">
        <v>46022</v>
      </c>
      <c r="AB75" s="8">
        <f t="shared" si="7"/>
        <v>3.4356183699676079E-2</v>
      </c>
      <c r="AE75" s="4">
        <f t="shared" si="8"/>
        <v>3.2356183699676078E-2</v>
      </c>
      <c r="AF75" s="8">
        <f t="shared" si="9"/>
        <v>-2.1999999999999997E-3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1. Optimal Portfolios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Veselin Pavlov</cp:lastModifiedBy>
  <dcterms:created xsi:type="dcterms:W3CDTF">2025-09-07T18:35:54Z</dcterms:created>
  <dcterms:modified xsi:type="dcterms:W3CDTF">2026-09-10T12:18:50Z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72ba27-cab8-4042-a351-a31f6e4eacdc_Enabled">
    <vt:lpwstr>true</vt:lpwstr>
  </property>
  <property fmtid="{D5CDD505-2E9C-101B-9397-08002B2CF9AE}" pid="3" name="MSIP_Label_8772ba27-cab8-4042-a351-a31f6e4eacdc_SetDate">
    <vt:lpwstr>2026-08-31T09:58:16Z</vt:lpwstr>
  </property>
  <property fmtid="{D5CDD505-2E9C-101B-9397-08002B2CF9AE}" pid="4" name="MSIP_Label_8772ba27-cab8-4042-a351-a31f6e4eacdc_Method">
    <vt:lpwstr>Standard</vt:lpwstr>
  </property>
  <property fmtid="{D5CDD505-2E9C-101B-9397-08002B2CF9AE}" pid="5" name="MSIP_Label_8772ba27-cab8-4042-a351-a31f6e4eacdc_Name">
    <vt:lpwstr>Internal</vt:lpwstr>
  </property>
  <property fmtid="{D5CDD505-2E9C-101B-9397-08002B2CF9AE}" pid="6" name="MSIP_Label_8772ba27-cab8-4042-a351-a31f6e4eacdc_SiteId">
    <vt:lpwstr>715902d6-f63e-4b8d-929b-4bb170bad492</vt:lpwstr>
  </property>
  <property fmtid="{D5CDD505-2E9C-101B-9397-08002B2CF9AE}" pid="7" name="MSIP_Label_8772ba27-cab8-4042-a351-a31f6e4eacdc_ActionId">
    <vt:lpwstr>a5c892f5-6661-47cf-9565-81385eb895be</vt:lpwstr>
  </property>
  <property fmtid="{D5CDD505-2E9C-101B-9397-08002B2CF9AE}" pid="8" name="MSIP_Label_8772ba27-cab8-4042-a351-a31f6e4eacdc_ContentBits">
    <vt:lpwstr>0</vt:lpwstr>
  </property>
  <property fmtid="{D5CDD505-2E9C-101B-9397-08002B2CF9AE}" pid="9" name="MSIP_Label_8772ba27-cab8-4042-a351-a31f6e4eacdc_Tag">
    <vt:lpwstr>50, 3, 0, 1</vt:lpwstr>
  </property>
</Properties>
</file>